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05" tabRatio="849" activeTab="0"/>
  </bookViews>
  <sheets>
    <sheet name="表紙" sheetId="1" r:id="rId1"/>
    <sheet name="弱視" sheetId="2" r:id="rId2"/>
    <sheet name="難聴" sheetId="3" r:id="rId3"/>
    <sheet name="知的" sheetId="4" r:id="rId4"/>
    <sheet name="肢体" sheetId="5" r:id="rId5"/>
    <sheet name="病弱" sheetId="6" r:id="rId6"/>
    <sheet name="言語" sheetId="7" r:id="rId7"/>
    <sheet name="自閉情緒" sheetId="8" r:id="rId8"/>
    <sheet name="一覧【学級】" sheetId="9" r:id="rId9"/>
    <sheet name="一覧 【通級】" sheetId="10" r:id="rId10"/>
    <sheet name="通級指導教室" sheetId="11" r:id="rId11"/>
    <sheet name="✗中通級指導教室 " sheetId="12" state="hidden" r:id="rId12"/>
    <sheet name="リスト" sheetId="13" state="hidden" r:id="rId13"/>
  </sheets>
  <definedNames>
    <definedName name="_xlfn.COUNTIFS" hidden="1">#NAME?</definedName>
    <definedName name="_xlfn.F.DIST" hidden="1">#NAME?</definedName>
    <definedName name="_xlfn.SUMIFS" hidden="1">#NAME?</definedName>
    <definedName name="○">'通級指導教室'!$B$136:$B$137</definedName>
    <definedName name="_xlnm.Print_Area" localSheetId="11">'✗中通級指導教室 '!$A$1:$U$158</definedName>
    <definedName name="_xlnm.Print_Area" localSheetId="9">'一覧 【通級】'!$A$1:$FZ$14</definedName>
    <definedName name="_xlnm.Print_Area" localSheetId="8">'一覧【学級】'!$A$1:$FZ$12</definedName>
    <definedName name="_xlnm.Print_Area" localSheetId="6">'言語'!$A$1:$S$39</definedName>
    <definedName name="_xlnm.Print_Area" localSheetId="4">'肢体'!$A$1:$S$50</definedName>
    <definedName name="_xlnm.Print_Area" localSheetId="7">'自閉情緒'!$A$1:$S$46</definedName>
    <definedName name="_xlnm.Print_Area" localSheetId="1">'弱視'!$A$1:$S$41</definedName>
    <definedName name="_xlnm.Print_Area" localSheetId="3">'知的'!$A$1:$S$43</definedName>
    <definedName name="_xlnm.Print_Area" localSheetId="10">'通級指導教室'!$A$1:$T$105</definedName>
    <definedName name="_xlnm.Print_Area" localSheetId="2">'難聴'!$A$1:$S$45</definedName>
    <definedName name="_xlnm.Print_Area" localSheetId="0">'表紙'!$A$1:$AB$109</definedName>
    <definedName name="_xlnm.Print_Area" localSheetId="5">'病弱'!$A$1:$S$41</definedName>
    <definedName name="_xlnm.Print_Titles" localSheetId="8">'一覧【学級】'!$A:$F</definedName>
    <definedName name="学校種">'リスト'!$A$3:$A$9</definedName>
    <definedName name="教育局">'表紙'!$B$127:$B$142</definedName>
    <definedName name="障がい種">'リスト'!$C$3:$C$10</definedName>
    <definedName name="数値">'通級指導教室'!$C$135:$C$505</definedName>
    <definedName name="年齢">'通級指導教室'!$F$136:$F$188</definedName>
  </definedNames>
  <calcPr fullCalcOnLoad="1"/>
</workbook>
</file>

<file path=xl/comments11.xml><?xml version="1.0" encoding="utf-8"?>
<comments xmlns="http://schemas.openxmlformats.org/spreadsheetml/2006/main">
  <authors>
    <author>418157</author>
  </authors>
  <commentList>
    <comment ref="H36" authorId="0">
      <text>
        <r>
          <rPr>
            <sz val="9"/>
            <rFont val="ＭＳ Ｐゴシック"/>
            <family val="3"/>
          </rPr>
          <t xml:space="preserve">週２日、月２回というような場合です。
</t>
        </r>
      </text>
    </comment>
    <comment ref="H58" authorId="0">
      <text>
        <r>
          <rPr>
            <b/>
            <sz val="9"/>
            <rFont val="ＭＳ Ｐゴシック"/>
            <family val="3"/>
          </rPr>
          <t>週２回、月２回の通級
というような場合です。</t>
        </r>
      </text>
    </comment>
    <comment ref="S93" authorId="0">
      <text>
        <r>
          <rPr>
            <sz val="9"/>
            <rFont val="ＭＳ Ｐゴシック"/>
            <family val="3"/>
          </rPr>
          <t xml:space="preserve">当てはまるものに○をつける。
</t>
        </r>
      </text>
    </comment>
    <comment ref="S99" authorId="0">
      <text>
        <r>
          <rPr>
            <sz val="9"/>
            <rFont val="ＭＳ Ｐゴシック"/>
            <family val="3"/>
          </rPr>
          <t xml:space="preserve">当てはまるものに○をつける。
</t>
        </r>
      </text>
    </comment>
  </commentList>
</comments>
</file>

<file path=xl/comments12.xml><?xml version="1.0" encoding="utf-8"?>
<comments xmlns="http://schemas.openxmlformats.org/spreadsheetml/2006/main">
  <authors>
    <author>418157</author>
  </authors>
  <commentList>
    <comment ref="H36" authorId="0">
      <text>
        <r>
          <rPr>
            <sz val="9"/>
            <rFont val="ＭＳ Ｐゴシック"/>
            <family val="3"/>
          </rPr>
          <t xml:space="preserve">週２日、月２回というような場合です。
</t>
        </r>
      </text>
    </comment>
    <comment ref="H58" authorId="0">
      <text>
        <r>
          <rPr>
            <b/>
            <sz val="9"/>
            <rFont val="ＭＳ Ｐゴシック"/>
            <family val="3"/>
          </rPr>
          <t>週２回、月２回の通級
というような場合です。</t>
        </r>
      </text>
    </comment>
    <comment ref="J103" authorId="0">
      <text>
        <r>
          <rPr>
            <sz val="9"/>
            <rFont val="ＭＳ Ｐゴシック"/>
            <family val="3"/>
          </rPr>
          <t xml:space="preserve">当てはまるものに○をつける。
</t>
        </r>
      </text>
    </comment>
  </commentList>
</comments>
</file>

<file path=xl/comments2.xml><?xml version="1.0" encoding="utf-8"?>
<comments xmlns="http://schemas.openxmlformats.org/spreadsheetml/2006/main">
  <authors>
    <author>418157</author>
  </authors>
  <commentList>
    <comment ref="J25" authorId="0">
      <text>
        <r>
          <rPr>
            <sz val="9"/>
            <rFont val="ＭＳ Ｐゴシック"/>
            <family val="3"/>
          </rPr>
          <t xml:space="preserve">当てはまるものに○をつける。
</t>
        </r>
      </text>
    </comment>
    <comment ref="E14" authorId="0">
      <text>
        <r>
          <rPr>
            <b/>
            <sz val="9"/>
            <rFont val="ＭＳ Ｐゴシック"/>
            <family val="3"/>
          </rPr>
          <t>週の時数を記入。
同一学年に複数名の在籍があり、かつ複数名の授業時数が障害の状態等により異なるときには､交流学級での指導時数の少ない児童生徒についてをここに記載し、他の児童生徒については票の最後の欄に概要を記載すること。</t>
        </r>
      </text>
    </comment>
    <comment ref="S29" authorId="0">
      <text>
        <r>
          <rPr>
            <sz val="9"/>
            <rFont val="ＭＳ Ｐゴシック"/>
            <family val="3"/>
          </rPr>
          <t xml:space="preserve">当てはまるものに○をつける。
</t>
        </r>
      </text>
    </comment>
    <comment ref="S35" authorId="0">
      <text>
        <r>
          <rPr>
            <sz val="9"/>
            <rFont val="ＭＳ Ｐゴシック"/>
            <family val="3"/>
          </rPr>
          <t xml:space="preserve">当てはまるものに○をつける。
</t>
        </r>
      </text>
    </comment>
    <comment ref="E6" authorId="0">
      <text>
        <r>
          <rPr>
            <b/>
            <sz val="9"/>
            <rFont val="ＭＳ Ｐゴシック"/>
            <family val="3"/>
          </rPr>
          <t>男女別に分ける必要はありません。</t>
        </r>
      </text>
    </comment>
  </commentList>
</comments>
</file>

<file path=xl/comments3.xml><?xml version="1.0" encoding="utf-8"?>
<comments xmlns="http://schemas.openxmlformats.org/spreadsheetml/2006/main">
  <authors>
    <author>418157</author>
  </authors>
  <commentList>
    <comment ref="E6" authorId="0">
      <text>
        <r>
          <rPr>
            <b/>
            <sz val="9"/>
            <rFont val="ＭＳ Ｐゴシック"/>
            <family val="3"/>
          </rPr>
          <t>男女別に分ける必要はありません。</t>
        </r>
      </text>
    </comment>
    <comment ref="E14" authorId="0">
      <text>
        <r>
          <rPr>
            <b/>
            <sz val="9"/>
            <rFont val="ＭＳ Ｐゴシック"/>
            <family val="3"/>
          </rPr>
          <t>週の時数を記入。
同一学年に複数名の在籍があり、かつ複数名の授業時数が障害の状態等により異なるときには､交流学級での指導時数の少ない児童生徒についてをここに記載し、他の児童生徒については票の最後の欄に概要を記載すること。</t>
        </r>
      </text>
    </comment>
    <comment ref="J25" authorId="0">
      <text>
        <r>
          <rPr>
            <sz val="9"/>
            <rFont val="ＭＳ Ｐゴシック"/>
            <family val="3"/>
          </rPr>
          <t xml:space="preserve">当てはまるものに○をつける。
</t>
        </r>
      </text>
    </comment>
    <comment ref="S29" authorId="0">
      <text>
        <r>
          <rPr>
            <sz val="9"/>
            <rFont val="ＭＳ Ｐゴシック"/>
            <family val="3"/>
          </rPr>
          <t xml:space="preserve">当てはまるものに○をつける。
</t>
        </r>
      </text>
    </comment>
    <comment ref="S35" authorId="0">
      <text>
        <r>
          <rPr>
            <sz val="9"/>
            <rFont val="ＭＳ Ｐゴシック"/>
            <family val="3"/>
          </rPr>
          <t xml:space="preserve">当てはまるものに○をつける。
</t>
        </r>
      </text>
    </comment>
  </commentList>
</comments>
</file>

<file path=xl/comments4.xml><?xml version="1.0" encoding="utf-8"?>
<comments xmlns="http://schemas.openxmlformats.org/spreadsheetml/2006/main">
  <authors>
    <author>418157</author>
  </authors>
  <commentList>
    <comment ref="E16" authorId="0">
      <text>
        <r>
          <rPr>
            <b/>
            <sz val="9"/>
            <rFont val="ＭＳ Ｐゴシック"/>
            <family val="3"/>
          </rPr>
          <t>週の時数を記入。
同一学年に複数名の在籍があり、かつ複数名の授業時数が障害の状態等により異なるときには､交流学級での指導時数の少ない児童生徒についてをここに記載し、他の児童生徒については票の最後の欄に概要を記載すること。</t>
        </r>
      </text>
    </comment>
    <comment ref="J27" authorId="0">
      <text>
        <r>
          <rPr>
            <sz val="9"/>
            <rFont val="ＭＳ Ｐゴシック"/>
            <family val="3"/>
          </rPr>
          <t xml:space="preserve">当てはまるものに○をつける。
</t>
        </r>
      </text>
    </comment>
    <comment ref="S31" authorId="0">
      <text>
        <r>
          <rPr>
            <sz val="9"/>
            <rFont val="ＭＳ Ｐゴシック"/>
            <family val="3"/>
          </rPr>
          <t xml:space="preserve">当てはまるものに○をつける。
</t>
        </r>
      </text>
    </comment>
    <comment ref="S37" authorId="0">
      <text>
        <r>
          <rPr>
            <sz val="9"/>
            <rFont val="ＭＳ Ｐゴシック"/>
            <family val="3"/>
          </rPr>
          <t xml:space="preserve">当てはまるものに○をつける。
</t>
        </r>
      </text>
    </comment>
    <comment ref="E6" authorId="0">
      <text>
        <r>
          <rPr>
            <b/>
            <sz val="9"/>
            <rFont val="ＭＳ Ｐゴシック"/>
            <family val="3"/>
          </rPr>
          <t>男女別に分ける必要はありません。</t>
        </r>
      </text>
    </comment>
  </commentList>
</comments>
</file>

<file path=xl/comments5.xml><?xml version="1.0" encoding="utf-8"?>
<comments xmlns="http://schemas.openxmlformats.org/spreadsheetml/2006/main">
  <authors>
    <author>418157</author>
  </authors>
  <commentList>
    <comment ref="E23" authorId="0">
      <text>
        <r>
          <rPr>
            <b/>
            <sz val="9"/>
            <rFont val="ＭＳ Ｐゴシック"/>
            <family val="3"/>
          </rPr>
          <t>週の時数を記入。
同一学年に複数名の在籍があり、かつ複数名の授業時数が障害の状態等により異なるときには､交流学級での指導時数の少ない児童生徒についてをここに記載し、他の児童生徒については票の最後の欄に概要を記載すること。</t>
        </r>
      </text>
    </comment>
    <comment ref="J34" authorId="0">
      <text>
        <r>
          <rPr>
            <sz val="9"/>
            <rFont val="ＭＳ Ｐゴシック"/>
            <family val="3"/>
          </rPr>
          <t xml:space="preserve">当てはまるものに○をつける。
</t>
        </r>
      </text>
    </comment>
    <comment ref="S38" authorId="0">
      <text>
        <r>
          <rPr>
            <sz val="9"/>
            <rFont val="ＭＳ Ｐゴシック"/>
            <family val="3"/>
          </rPr>
          <t xml:space="preserve">当てはまるものに○をつける。
</t>
        </r>
      </text>
    </comment>
    <comment ref="S44" authorId="0">
      <text>
        <r>
          <rPr>
            <sz val="9"/>
            <rFont val="ＭＳ Ｐゴシック"/>
            <family val="3"/>
          </rPr>
          <t xml:space="preserve">当てはまるものに○をつける。
</t>
        </r>
      </text>
    </comment>
    <comment ref="E6" authorId="0">
      <text>
        <r>
          <rPr>
            <b/>
            <sz val="9"/>
            <rFont val="ＭＳ Ｐゴシック"/>
            <family val="3"/>
          </rPr>
          <t>男女別に分ける必要はありません。</t>
        </r>
      </text>
    </comment>
  </commentList>
</comments>
</file>

<file path=xl/comments6.xml><?xml version="1.0" encoding="utf-8"?>
<comments xmlns="http://schemas.openxmlformats.org/spreadsheetml/2006/main">
  <authors>
    <author>418157</author>
  </authors>
  <commentList>
    <comment ref="E14" authorId="0">
      <text>
        <r>
          <rPr>
            <b/>
            <sz val="9"/>
            <rFont val="ＭＳ Ｐゴシック"/>
            <family val="3"/>
          </rPr>
          <t>週の時数を記入。
同一学年に複数名の在籍があり、かつ複数名の授業時数が障害の状態等により異なるときには､交流学級での指導時数の少ない児童生徒についてをここに記載し、他の児童生徒については票の最後の欄に概要を記載すること。</t>
        </r>
      </text>
    </comment>
    <comment ref="J25" authorId="0">
      <text>
        <r>
          <rPr>
            <sz val="9"/>
            <rFont val="ＭＳ Ｐゴシック"/>
            <family val="3"/>
          </rPr>
          <t xml:space="preserve">当てはまるものに○をつける。
</t>
        </r>
      </text>
    </comment>
    <comment ref="S29" authorId="0">
      <text>
        <r>
          <rPr>
            <sz val="9"/>
            <rFont val="ＭＳ Ｐゴシック"/>
            <family val="3"/>
          </rPr>
          <t xml:space="preserve">当てはまるものに○をつける。
</t>
        </r>
      </text>
    </comment>
    <comment ref="S35" authorId="0">
      <text>
        <r>
          <rPr>
            <sz val="9"/>
            <rFont val="ＭＳ Ｐゴシック"/>
            <family val="3"/>
          </rPr>
          <t xml:space="preserve">当てはまるものに○をつける。
</t>
        </r>
      </text>
    </comment>
    <comment ref="E7" authorId="0">
      <text>
        <r>
          <rPr>
            <b/>
            <sz val="9"/>
            <rFont val="ＭＳ Ｐゴシック"/>
            <family val="3"/>
          </rPr>
          <t>男女別に分ける必要はありません。</t>
        </r>
      </text>
    </comment>
  </commentList>
</comments>
</file>

<file path=xl/comments7.xml><?xml version="1.0" encoding="utf-8"?>
<comments xmlns="http://schemas.openxmlformats.org/spreadsheetml/2006/main">
  <authors>
    <author>418157</author>
  </authors>
  <commentList>
    <comment ref="E12" authorId="0">
      <text>
        <r>
          <rPr>
            <b/>
            <sz val="9"/>
            <rFont val="ＭＳ Ｐゴシック"/>
            <family val="3"/>
          </rPr>
          <t>週の時数を記入。
同一学年に複数名の在籍があり、かつ複数名の授業時数が障害の状態等により異なるときには､交流学級での指導時数の少ない児童生徒についてをここに記載し、他の児童生徒については票の最後の欄に概要を記載すること。</t>
        </r>
      </text>
    </comment>
    <comment ref="J23" authorId="0">
      <text>
        <r>
          <rPr>
            <sz val="9"/>
            <rFont val="ＭＳ Ｐゴシック"/>
            <family val="3"/>
          </rPr>
          <t xml:space="preserve">当てはまるものに○をつける。
</t>
        </r>
      </text>
    </comment>
    <comment ref="S27" authorId="0">
      <text>
        <r>
          <rPr>
            <sz val="9"/>
            <rFont val="ＭＳ Ｐゴシック"/>
            <family val="3"/>
          </rPr>
          <t xml:space="preserve">当てはまるものに○をつける。
</t>
        </r>
      </text>
    </comment>
    <comment ref="S33" authorId="0">
      <text>
        <r>
          <rPr>
            <sz val="9"/>
            <rFont val="ＭＳ Ｐゴシック"/>
            <family val="3"/>
          </rPr>
          <t xml:space="preserve">当てはまるものに○をつける。
</t>
        </r>
      </text>
    </comment>
    <comment ref="E6" authorId="0">
      <text>
        <r>
          <rPr>
            <b/>
            <sz val="9"/>
            <rFont val="ＭＳ Ｐゴシック"/>
            <family val="3"/>
          </rPr>
          <t>男女別に分ける必要はありません。</t>
        </r>
      </text>
    </comment>
  </commentList>
</comments>
</file>

<file path=xl/comments8.xml><?xml version="1.0" encoding="utf-8"?>
<comments xmlns="http://schemas.openxmlformats.org/spreadsheetml/2006/main">
  <authors>
    <author>418157</author>
  </authors>
  <commentList>
    <comment ref="E19" authorId="0">
      <text>
        <r>
          <rPr>
            <b/>
            <sz val="9"/>
            <rFont val="ＭＳ Ｐゴシック"/>
            <family val="3"/>
          </rPr>
          <t>週の時数を記入。
同一学年に複数名の在籍があり、かつ複数名の授業時数が障害の状態等により異なるときには､交流学級での指導時数の少ない児童生徒についてをここに記載し、他の児童生徒については票の最後の欄に概要を記載すること。</t>
        </r>
      </text>
    </comment>
    <comment ref="J30" authorId="0">
      <text>
        <r>
          <rPr>
            <sz val="9"/>
            <rFont val="ＭＳ Ｐゴシック"/>
            <family val="3"/>
          </rPr>
          <t xml:space="preserve">当てはまるものに○をつける。
</t>
        </r>
      </text>
    </comment>
    <comment ref="S34" authorId="0">
      <text>
        <r>
          <rPr>
            <sz val="9"/>
            <rFont val="ＭＳ Ｐゴシック"/>
            <family val="3"/>
          </rPr>
          <t xml:space="preserve">当てはまるものに○をつける。
</t>
        </r>
      </text>
    </comment>
    <comment ref="S40" authorId="0">
      <text>
        <r>
          <rPr>
            <sz val="9"/>
            <rFont val="ＭＳ Ｐゴシック"/>
            <family val="3"/>
          </rPr>
          <t xml:space="preserve">当てはまるものに○をつける。
</t>
        </r>
      </text>
    </comment>
    <comment ref="E6" authorId="0">
      <text>
        <r>
          <rPr>
            <b/>
            <sz val="9"/>
            <rFont val="ＭＳ Ｐゴシック"/>
            <family val="3"/>
          </rPr>
          <t>男女別に分ける必要はありません。</t>
        </r>
      </text>
    </comment>
  </commentList>
</comments>
</file>

<file path=xl/sharedStrings.xml><?xml version="1.0" encoding="utf-8"?>
<sst xmlns="http://schemas.openxmlformats.org/spreadsheetml/2006/main" count="1830" uniqueCount="544">
  <si>
    <t>平成</t>
  </si>
  <si>
    <t>年度</t>
  </si>
  <si>
    <t>市町村名</t>
  </si>
  <si>
    <t>１年</t>
  </si>
  <si>
    <t>２年</t>
  </si>
  <si>
    <t>３年</t>
  </si>
  <si>
    <t>４年</t>
  </si>
  <si>
    <t>５年</t>
  </si>
  <si>
    <t>６年</t>
  </si>
  <si>
    <t>計</t>
  </si>
  <si>
    <t>知的</t>
  </si>
  <si>
    <t>視覚</t>
  </si>
  <si>
    <t>聴覚</t>
  </si>
  <si>
    <t>肢体</t>
  </si>
  <si>
    <t>病弱</t>
  </si>
  <si>
    <t>言語</t>
  </si>
  <si>
    <t>測定困難</t>
  </si>
  <si>
    <t>未実施</t>
  </si>
  <si>
    <t>86以上</t>
  </si>
  <si>
    <t>特別活動</t>
  </si>
  <si>
    <t>自立活動</t>
  </si>
  <si>
    <t>指導形態</t>
  </si>
  <si>
    <t>主な教材</t>
  </si>
  <si>
    <t>教科書</t>
  </si>
  <si>
    <t>副読本</t>
  </si>
  <si>
    <t>氏名</t>
  </si>
  <si>
    <t>所有免許状</t>
  </si>
  <si>
    <t>年齢</t>
  </si>
  <si>
    <t>性別</t>
  </si>
  <si>
    <t>経験年数</t>
  </si>
  <si>
    <t>教職</t>
  </si>
  <si>
    <t>特別支援</t>
  </si>
  <si>
    <t>週指導時数</t>
  </si>
  <si>
    <t>期限付教員</t>
  </si>
  <si>
    <t>教育</t>
  </si>
  <si>
    <t>医療</t>
  </si>
  <si>
    <t>福祉</t>
  </si>
  <si>
    <t>男</t>
  </si>
  <si>
    <t>○</t>
  </si>
  <si>
    <t>連携の有無</t>
  </si>
  <si>
    <t>具体の機関名</t>
  </si>
  <si>
    <t>その他</t>
  </si>
  <si>
    <t>学　　年</t>
  </si>
  <si>
    <t>合　　計</t>
  </si>
  <si>
    <t>週の授業時数等</t>
  </si>
  <si>
    <t>連携の状況</t>
  </si>
  <si>
    <t>知能指数別</t>
  </si>
  <si>
    <t>その他の内容</t>
  </si>
  <si>
    <t>その他の機関名</t>
  </si>
  <si>
    <t>使用している</t>
  </si>
  <si>
    <t>使用していない</t>
  </si>
  <si>
    <t>特別支援学校</t>
  </si>
  <si>
    <t>道立特別支援教育センター</t>
  </si>
  <si>
    <t>道立教育研究所</t>
  </si>
  <si>
    <t>地域の教育センター</t>
  </si>
  <si>
    <t>病院・医院</t>
  </si>
  <si>
    <t>発達支援センター</t>
  </si>
  <si>
    <t>児童相談所</t>
  </si>
  <si>
    <t>自作教材（プリント等）</t>
  </si>
  <si>
    <t>個別の指導計画を作成</t>
  </si>
  <si>
    <t>学級として作成</t>
  </si>
  <si>
    <t>主として１対１の指導</t>
  </si>
  <si>
    <t>主として集団指導</t>
  </si>
  <si>
    <t>１対１の指導及び集団指導の併用</t>
  </si>
  <si>
    <t>１ 　小・中学校用</t>
  </si>
  <si>
    <t>２ 　特別支援学校用</t>
  </si>
  <si>
    <t>４ 　１と２を併用</t>
  </si>
  <si>
    <t>５ 　１と３を併用</t>
  </si>
  <si>
    <t>７ 　１と２と３を併用</t>
  </si>
  <si>
    <t>各 教 科</t>
  </si>
  <si>
    <t>0～25</t>
  </si>
  <si>
    <t>26～35</t>
  </si>
  <si>
    <t>36～50</t>
  </si>
  <si>
    <t>51～75</t>
  </si>
  <si>
    <t>76～85</t>
  </si>
  <si>
    <t>学 校 名</t>
  </si>
  <si>
    <t>内　　　容　　　等</t>
  </si>
  <si>
    <t>主　な　機　関</t>
  </si>
  <si>
    <t>担当教員の状況</t>
  </si>
  <si>
    <t>0～25</t>
  </si>
  <si>
    <t>26～35</t>
  </si>
  <si>
    <t>36～50</t>
  </si>
  <si>
    <t>51～75</t>
  </si>
  <si>
    <t>76～85</t>
  </si>
  <si>
    <t>肢体不自由</t>
  </si>
  <si>
    <t>児童生徒数</t>
  </si>
  <si>
    <t>児　童生徒数</t>
  </si>
  <si>
    <t>児童生徒数  起因疾患別</t>
  </si>
  <si>
    <t>呼吸器疾患</t>
  </si>
  <si>
    <t>腎臓疾患</t>
  </si>
  <si>
    <t>神経疾患</t>
  </si>
  <si>
    <t>弱視</t>
  </si>
  <si>
    <t>0.02未満</t>
  </si>
  <si>
    <t>0.02～0.04未満</t>
  </si>
  <si>
    <t>0.04～0.1未満</t>
  </si>
  <si>
    <t>0.1～0.3未満</t>
  </si>
  <si>
    <t>0.3～0.5未満</t>
  </si>
  <si>
    <t>0.5以上</t>
  </si>
  <si>
    <t>難聴</t>
  </si>
  <si>
    <t>40db未満</t>
  </si>
  <si>
    <t>100db以上</t>
  </si>
  <si>
    <t>吃音</t>
  </si>
  <si>
    <t>言語発達の遅れ</t>
  </si>
  <si>
    <t>自校</t>
  </si>
  <si>
    <t>他校</t>
  </si>
  <si>
    <t>自閉症</t>
  </si>
  <si>
    <t>LD</t>
  </si>
  <si>
    <t>ADHD</t>
  </si>
  <si>
    <t>合計</t>
  </si>
  <si>
    <t>月１日</t>
  </si>
  <si>
    <t>月２日</t>
  </si>
  <si>
    <t>月３日</t>
  </si>
  <si>
    <t>週１日</t>
  </si>
  <si>
    <t>週２日</t>
  </si>
  <si>
    <t>週３日</t>
  </si>
  <si>
    <t>週４日</t>
  </si>
  <si>
    <t>週５日</t>
  </si>
  <si>
    <t>個別の教育支援計画を作成</t>
  </si>
  <si>
    <t>指導計画等</t>
  </si>
  <si>
    <t>その他の内容</t>
  </si>
  <si>
    <t>吃音</t>
  </si>
  <si>
    <t>月１
時間</t>
  </si>
  <si>
    <t>月２
時間</t>
  </si>
  <si>
    <t>月３
時間</t>
  </si>
  <si>
    <t>週１
時間</t>
  </si>
  <si>
    <t>週２
時間</t>
  </si>
  <si>
    <t>週３
時間</t>
  </si>
  <si>
    <t>週４
時間</t>
  </si>
  <si>
    <t>週５
時間</t>
  </si>
  <si>
    <t>週６
時間</t>
  </si>
  <si>
    <t>週７
時間</t>
  </si>
  <si>
    <t>週８
時間</t>
  </si>
  <si>
    <t>指導日数別児童生徒数</t>
  </si>
  <si>
    <t>指導形態等</t>
  </si>
  <si>
    <t>0.02～　0.04未満</t>
  </si>
  <si>
    <t>0.04～　0.1未満</t>
  </si>
  <si>
    <t>0.1～　　0.3未満</t>
  </si>
  <si>
    <t>0.3～　　0.5未満</t>
  </si>
  <si>
    <t>４０ｄＢ未満</t>
  </si>
  <si>
    <t>100dB　　以上</t>
  </si>
  <si>
    <t>来実施</t>
  </si>
  <si>
    <t>LD</t>
  </si>
  <si>
    <t>ADHD</t>
  </si>
  <si>
    <t>40～　　　　59ｄＢ</t>
  </si>
  <si>
    <t>教科書等の状況</t>
  </si>
  <si>
    <t>（例）北海太郎</t>
  </si>
  <si>
    <t>（例）北海花子</t>
  </si>
  <si>
    <t>女</t>
  </si>
  <si>
    <t>月４日</t>
  </si>
  <si>
    <t>月４
時間</t>
  </si>
  <si>
    <t>兼務して
いる状況</t>
  </si>
  <si>
    <t>学級</t>
  </si>
  <si>
    <t>教室</t>
  </si>
  <si>
    <t>無</t>
  </si>
  <si>
    <t>児童数</t>
  </si>
  <si>
    <t>児童数</t>
  </si>
  <si>
    <t>指導時間別児童数</t>
  </si>
  <si>
    <t>生徒数</t>
  </si>
  <si>
    <t>生徒数</t>
  </si>
  <si>
    <t>指導日数別生徒数</t>
  </si>
  <si>
    <t>指導時間別生徒数</t>
  </si>
  <si>
    <t>※専門研修とは道教委、特別支援教育センター等主催の特別支援教育の研修会を指します。</t>
  </si>
  <si>
    <t>※「週授業時数」の欄には、通級指導教室を担当している授業時数のみ記入してください。</t>
  </si>
  <si>
    <t>各教科の補充指導を行っている場合は教科書等の状況の該当するものに○をつけてください。</t>
  </si>
  <si>
    <t>通級指導教室実態調査票の記入に当たっては「通級記入見本」を参照してください。</t>
  </si>
  <si>
    <t>通級している人数を記入してください。男女別に分ける必要はありません。
特別支援学級に在籍している生徒が教育的サービスの一環として通級指導教室で指導を受けている場合にはこの調査票には記入しないでください。</t>
  </si>
  <si>
    <t>役場の保健福祉担当課</t>
  </si>
  <si>
    <t>　　小・中学校に設置されている特別支援学級の概要についての実態調査</t>
  </si>
  <si>
    <t>２　調査内容及び調査期日</t>
  </si>
  <si>
    <t>調査内容</t>
  </si>
  <si>
    <t>　　１　弱視特別支援学級実態調査</t>
  </si>
  <si>
    <t>　　２　難聴特別支援学級実態調査</t>
  </si>
  <si>
    <t>　　４　肢体不自由特別支援学級実態調査</t>
  </si>
  <si>
    <t>　　５　病弱・身体虚弱特別支援学級実態調査</t>
  </si>
  <si>
    <t>３　各学校に設置されている特別支援学級、通級指導教室の調査票に記入してください。</t>
  </si>
  <si>
    <t>１　調査の概要</t>
  </si>
  <si>
    <t>５　その他</t>
  </si>
  <si>
    <t>北海道教育庁学校教育局特別支援教育課</t>
  </si>
  <si>
    <t>子ども総合医療・療育センター</t>
  </si>
  <si>
    <t>肢体不自由児総合療育センター</t>
  </si>
  <si>
    <t>自閉症又はそれに類するもので、他人との意思疎通及び対人関係の形成が困難である程度のもの</t>
  </si>
  <si>
    <t>院内学級の場合</t>
  </si>
  <si>
    <t>病院</t>
  </si>
  <si>
    <t>主として心理的な要因による選択性かん黙等があるもので、社会生活への適応が困難である程度のもの</t>
  </si>
  <si>
    <t>３ 　附則９条教科用図書</t>
  </si>
  <si>
    <t>24歳　以下</t>
  </si>
  <si>
    <t>25～29歳</t>
  </si>
  <si>
    <t>30～34歳</t>
  </si>
  <si>
    <t>35～39歳</t>
  </si>
  <si>
    <t>40～44歳</t>
  </si>
  <si>
    <t>45～49歳</t>
  </si>
  <si>
    <t>50～54歳</t>
  </si>
  <si>
    <t>55～59歳</t>
  </si>
  <si>
    <t>60歳　以上</t>
  </si>
  <si>
    <t>期付</t>
  </si>
  <si>
    <t>１年  未満</t>
  </si>
  <si>
    <t>１～４年</t>
  </si>
  <si>
    <t>５～９年</t>
  </si>
  <si>
    <t>10～14年</t>
  </si>
  <si>
    <t>15～19年</t>
  </si>
  <si>
    <t>20～24年</t>
  </si>
  <si>
    <t>25～29年</t>
  </si>
  <si>
    <t>30～34年</t>
  </si>
  <si>
    <t>35年　以上</t>
  </si>
  <si>
    <t>期付</t>
  </si>
  <si>
    <t>１年</t>
  </si>
  <si>
    <t>２年</t>
  </si>
  <si>
    <t>３年</t>
  </si>
  <si>
    <t>４年</t>
  </si>
  <si>
    <t>５年</t>
  </si>
  <si>
    <t>６～９年</t>
  </si>
  <si>
    <t>15年　以上</t>
  </si>
  <si>
    <t>特別支援教育
免許状</t>
  </si>
  <si>
    <t>特別支援教育
専門研修</t>
  </si>
  <si>
    <t>有</t>
  </si>
  <si>
    <t>①特別支援教育免許状の所有及び専門研修受講の状況</t>
  </si>
  <si>
    <t>②担当教員の年齢構成</t>
  </si>
  <si>
    <t>③教職経験年数別教員数</t>
  </si>
  <si>
    <t>④特別支援教育経験年数別教員数</t>
  </si>
  <si>
    <t>１週当たりの
指導時数</t>
  </si>
  <si>
    <t>～20</t>
  </si>
  <si>
    <t>27～</t>
  </si>
  <si>
    <t>計</t>
  </si>
  <si>
    <t>⑤１週当たりの指導時数別担当教員数</t>
  </si>
  <si>
    <t>【担当教員の状況副票】</t>
  </si>
  <si>
    <t>【担当教員の状況副票】の①から⑤は、上記「担当教員の状況」を基に記入してください。</t>
  </si>
  <si>
    <t>特別支援教育コーディネーターの指名</t>
  </si>
  <si>
    <t>特別支援教育専門研修受講</t>
  </si>
  <si>
    <t>左の児童生徒のうち</t>
  </si>
  <si>
    <t>補聴器装用</t>
  </si>
  <si>
    <t>人</t>
  </si>
  <si>
    <t>左の児童のうち</t>
  </si>
  <si>
    <t>40～59db</t>
  </si>
  <si>
    <t>60～99db</t>
  </si>
  <si>
    <t>60～　99dB</t>
  </si>
  <si>
    <t>４　調査票の提出期限及び提出先</t>
  </si>
  <si>
    <t>６ 　２と３を併用</t>
  </si>
  <si>
    <t>※期限付教員については、経験年数の記入は不要です。</t>
  </si>
  <si>
    <t>※「特別支援教育免許状」については、複数の免許を所有していても、
　1人は１としてカウントしてください。</t>
  </si>
  <si>
    <t>９    中学校・通級指導教室実態調査</t>
  </si>
  <si>
    <t>期限付教諭は経験年数にかかわらず「期付」欄に記載</t>
  </si>
  <si>
    <t>※年齢、経験年数は、平成28年3月31日現在で記入願います。</t>
  </si>
  <si>
    <t>構音障がい</t>
  </si>
  <si>
    <t>障がいの状態別児童生徒数</t>
  </si>
  <si>
    <t>障がい種別・指導を受けている人数</t>
  </si>
  <si>
    <t>障がいの状態別児童数</t>
  </si>
  <si>
    <t>構音障がい</t>
  </si>
  <si>
    <t>生徒の障がい</t>
  </si>
  <si>
    <t>障がいの状態別生徒数</t>
  </si>
  <si>
    <t>左の生徒のうち</t>
  </si>
  <si>
    <t>言語障害</t>
  </si>
  <si>
    <t>情緒障害</t>
  </si>
  <si>
    <t>人工内耳装用※</t>
  </si>
  <si>
    <t>４分法：</t>
  </si>
  <si>
    <t>　　「人工内耳装用」にのみ計上してください。</t>
  </si>
  <si>
    <t>FM補聴システム活用</t>
  </si>
  <si>
    <t>　※補助器と人工内耳を共に装用している児童生徒は</t>
  </si>
  <si>
    <t>500Hzの聴力＋1000Hzの聴力×2＋2000Hzの聴力</t>
  </si>
  <si>
    <t>ＦＭ補聴システム活用</t>
  </si>
  <si>
    <t>※補助器と人工内耳を共に装用している生徒は、「人工内耳装用」
　にのみ計上してください。</t>
  </si>
  <si>
    <t>平成28年5月1日現在</t>
  </si>
  <si>
    <t>学級数</t>
  </si>
  <si>
    <t>学年別児童生徒</t>
  </si>
  <si>
    <t>学級児童生徒数</t>
  </si>
  <si>
    <t>学校種</t>
  </si>
  <si>
    <t>学級種</t>
  </si>
  <si>
    <t>児童生徒数</t>
  </si>
  <si>
    <t>６年</t>
  </si>
  <si>
    <t>中１</t>
  </si>
  <si>
    <t>中２</t>
  </si>
  <si>
    <t>中３</t>
  </si>
  <si>
    <t>１人</t>
  </si>
  <si>
    <t>２人</t>
  </si>
  <si>
    <t>３人</t>
  </si>
  <si>
    <t>～８</t>
  </si>
  <si>
    <t>0.02未満</t>
  </si>
  <si>
    <t>0.5以上</t>
  </si>
  <si>
    <t>40ｄＢ未満</t>
  </si>
  <si>
    <t>40～59ｄＢ</t>
  </si>
  <si>
    <t>60～99dB</t>
  </si>
  <si>
    <t>100dB以上</t>
  </si>
  <si>
    <t>測定困難</t>
  </si>
  <si>
    <t>来実施</t>
  </si>
  <si>
    <t>補聴器</t>
  </si>
  <si>
    <t>人口内耳</t>
  </si>
  <si>
    <t>ＦＭ</t>
  </si>
  <si>
    <t>0～25</t>
  </si>
  <si>
    <t>26～35</t>
  </si>
  <si>
    <t>36～50</t>
  </si>
  <si>
    <t>51～75</t>
  </si>
  <si>
    <t>76～85</t>
  </si>
  <si>
    <t>86～</t>
  </si>
  <si>
    <t>未実施</t>
  </si>
  <si>
    <t>その他</t>
  </si>
  <si>
    <t>悪性新生物</t>
  </si>
  <si>
    <t>構音障害</t>
  </si>
  <si>
    <t>吃音</t>
  </si>
  <si>
    <t>自閉症…</t>
  </si>
  <si>
    <t>主として…</t>
  </si>
  <si>
    <t>中３あり</t>
  </si>
  <si>
    <t>担当教員の年齢構成</t>
  </si>
  <si>
    <t>24以下</t>
  </si>
  <si>
    <t>25ｰ29</t>
  </si>
  <si>
    <t>30ｰ34</t>
  </si>
  <si>
    <t>35-39</t>
  </si>
  <si>
    <t>40-44</t>
  </si>
  <si>
    <t>45-49</t>
  </si>
  <si>
    <t>50-54</t>
  </si>
  <si>
    <t>55-59</t>
  </si>
  <si>
    <t>60以上</t>
  </si>
  <si>
    <t>１年未</t>
  </si>
  <si>
    <t>１～４</t>
  </si>
  <si>
    <t>５～９</t>
  </si>
  <si>
    <t>10～14</t>
  </si>
  <si>
    <t>15～19</t>
  </si>
  <si>
    <t>20～24</t>
  </si>
  <si>
    <t>25～29</t>
  </si>
  <si>
    <t>30～34</t>
  </si>
  <si>
    <t>35以上</t>
  </si>
  <si>
    <t>期限付き</t>
  </si>
  <si>
    <t>１未満</t>
  </si>
  <si>
    <t>６～９</t>
  </si>
  <si>
    <t>15以上</t>
  </si>
  <si>
    <t>免許無</t>
  </si>
  <si>
    <t>指名有</t>
  </si>
  <si>
    <t>指名無</t>
  </si>
  <si>
    <t>自閉症・情緒</t>
  </si>
  <si>
    <t>学校名</t>
  </si>
  <si>
    <t>～６</t>
  </si>
  <si>
    <t>９～</t>
  </si>
  <si>
    <t>0.02～0.04未満</t>
  </si>
  <si>
    <t>0.04～0.1未満</t>
  </si>
  <si>
    <t>0.1～0.3未満</t>
  </si>
  <si>
    <t>0.3～0.5未満</t>
  </si>
  <si>
    <t>学校種別</t>
  </si>
  <si>
    <t>小学校</t>
  </si>
  <si>
    <t>中学校</t>
  </si>
  <si>
    <t>情緒</t>
  </si>
  <si>
    <t>中等教育学校</t>
  </si>
  <si>
    <t>障がい種</t>
  </si>
  <si>
    <t>自閉情緒</t>
  </si>
  <si>
    <t>専門研修</t>
  </si>
  <si>
    <t>免許</t>
  </si>
  <si>
    <t>免許有</t>
  </si>
  <si>
    <t>研修有</t>
  </si>
  <si>
    <t>研修無</t>
  </si>
  <si>
    <t>教職経験年数</t>
  </si>
  <si>
    <t>特別支援教育　経験年数</t>
  </si>
  <si>
    <t>コーディネーター</t>
  </si>
  <si>
    <t>義務教育学校前期</t>
  </si>
  <si>
    <t>義務教育学校後期</t>
  </si>
  <si>
    <t>診断名等</t>
  </si>
  <si>
    <t>市町村名</t>
  </si>
  <si>
    <t>障害種別の項目</t>
  </si>
  <si>
    <t>児童生徒数</t>
  </si>
  <si>
    <t>情緒障がい</t>
  </si>
  <si>
    <t>肢体不自由</t>
  </si>
  <si>
    <t>学年別児童生徒（在籍）</t>
  </si>
  <si>
    <t>学年別児童生徒（在籍外）</t>
  </si>
  <si>
    <t>教室数</t>
  </si>
  <si>
    <t>自校</t>
  </si>
  <si>
    <t>指導日数別児童生徒数</t>
  </si>
  <si>
    <t>指導時間別児童生徒数</t>
  </si>
  <si>
    <t>月１時間</t>
  </si>
  <si>
    <t>月２時間</t>
  </si>
  <si>
    <t>月３時間</t>
  </si>
  <si>
    <t>月４時間</t>
  </si>
  <si>
    <t>週１時間</t>
  </si>
  <si>
    <t>週２時間</t>
  </si>
  <si>
    <t>週３時間</t>
  </si>
  <si>
    <t>週４時間</t>
  </si>
  <si>
    <t>週５時間</t>
  </si>
  <si>
    <t>週６時間</t>
  </si>
  <si>
    <t>週７時間</t>
  </si>
  <si>
    <t>週８時間</t>
  </si>
  <si>
    <t>児童生徒の
障がい</t>
  </si>
  <si>
    <t>児童生徒の障がい</t>
  </si>
  <si>
    <t>○</t>
  </si>
  <si>
    <t>起因疾患別
児童生徒数</t>
  </si>
  <si>
    <t>知能指数別
児童生徒数　　　　</t>
  </si>
  <si>
    <t>研修</t>
  </si>
  <si>
    <t>教室種</t>
  </si>
  <si>
    <t>学級数</t>
  </si>
  <si>
    <t>市町村</t>
  </si>
  <si>
    <t>管内等</t>
  </si>
  <si>
    <t>空知教育局</t>
  </si>
  <si>
    <t>石狩教育局</t>
  </si>
  <si>
    <t>後志教育局</t>
  </si>
  <si>
    <t>胆振教育局</t>
  </si>
  <si>
    <t>日高教育局</t>
  </si>
  <si>
    <t>渡島教育局</t>
  </si>
  <si>
    <t>檜山教育局</t>
  </si>
  <si>
    <t>上川教育局</t>
  </si>
  <si>
    <t>留萌教育局</t>
  </si>
  <si>
    <t>宗谷教育局</t>
  </si>
  <si>
    <t>オホーツク教育局</t>
  </si>
  <si>
    <t>十勝教育局</t>
  </si>
  <si>
    <t>釧路教育局</t>
  </si>
  <si>
    <t>根室教育局</t>
  </si>
  <si>
    <t>政令指定都市</t>
  </si>
  <si>
    <t>私立</t>
  </si>
  <si>
    <t>教育局等</t>
  </si>
  <si>
    <t>　　８　通級指導教室実態調査</t>
  </si>
  <si>
    <t>　　３　知的障がい特別支援学級実態調査</t>
  </si>
  <si>
    <t>　　６　言語障がい特別支援学級実態調査</t>
  </si>
  <si>
    <t>　　７　自閉症・情緒障がい特別支援学級実態調査</t>
  </si>
  <si>
    <t>障がい種別の項目</t>
  </si>
  <si>
    <t>構音障がい</t>
  </si>
  <si>
    <t>言語障がい</t>
  </si>
  <si>
    <t>調査基準日</t>
  </si>
  <si>
    <t>拡大図書</t>
  </si>
  <si>
    <t>点字本</t>
  </si>
  <si>
    <t>その他</t>
  </si>
  <si>
    <t>種類</t>
  </si>
  <si>
    <t>使用</t>
  </si>
  <si>
    <t>規格・サイズ等</t>
  </si>
  <si>
    <t>音声教材</t>
  </si>
  <si>
    <t>デジタル教科書</t>
  </si>
  <si>
    <t>使用知能検査名（例：ＷＩＳＣ-Ⅳ）</t>
  </si>
  <si>
    <t>児童生徒数  
視力別</t>
  </si>
  <si>
    <t>疾患名等</t>
  </si>
  <si>
    <t>障がいの状態等に応じた教材・教具の活用</t>
  </si>
  <si>
    <t>指導体制</t>
  </si>
  <si>
    <t>特別の教科　道徳</t>
  </si>
  <si>
    <t>各教科等を
合わせた指導</t>
  </si>
  <si>
    <t>教材・教具の活用</t>
  </si>
  <si>
    <t>併用</t>
  </si>
  <si>
    <t>集団指導</t>
  </si>
  <si>
    <t>1対1</t>
  </si>
  <si>
    <t>ア　指導の充実を図るため、年間指導計画や学習指導案等の作成に活用している</t>
  </si>
  <si>
    <t>イ　校内での指導や支援の充実を図るため、校内委員会やケース会議（支援会議）において活用している</t>
  </si>
  <si>
    <t>ウ　進級や進学時に一貫した指導の継続を図るため、引継ぎに活用している</t>
  </si>
  <si>
    <t>エ　保護者との共通理解を図るため、指導・支援についての説明を行う際に活用している</t>
  </si>
  <si>
    <t>オ　成長の状況を整理するため、指導計画に基づく指導や支援の結果の記録として活用している</t>
  </si>
  <si>
    <t>個別の指導計画</t>
  </si>
  <si>
    <t>個別の教育支援計画</t>
  </si>
  <si>
    <t>作成</t>
  </si>
  <si>
    <t>　年間計画等の作成</t>
  </si>
  <si>
    <t>　校内委員会・支援会議</t>
  </si>
  <si>
    <t>　引継ぎ</t>
  </si>
  <si>
    <t>　保護者への説明</t>
  </si>
  <si>
    <t>　指導や支援の記録</t>
  </si>
  <si>
    <t>左の児童生徒のうち</t>
  </si>
  <si>
    <t>活用状況</t>
  </si>
  <si>
    <r>
      <t xml:space="preserve"> 注）「聴力」とは、</t>
    </r>
    <r>
      <rPr>
        <b/>
        <u val="single"/>
        <sz val="9"/>
        <rFont val="ＭＳ ゴシック"/>
        <family val="3"/>
      </rPr>
      <t>補聴器や人工内耳を装用していない状態で</t>
    </r>
    <r>
      <rPr>
        <sz val="9"/>
        <rFont val="ＭＳ ゴシック"/>
        <family val="3"/>
      </rPr>
      <t>行った標準聴力検査の平均値をいいます。</t>
    </r>
  </si>
  <si>
    <t>言語発達
の遅れ</t>
  </si>
  <si>
    <t>構音
障がい</t>
  </si>
  <si>
    <t>0.02
未満</t>
  </si>
  <si>
    <t>0.02～　0.04
未満</t>
  </si>
  <si>
    <t>測定
困難</t>
  </si>
  <si>
    <t>0.04～　0.1
未満</t>
  </si>
  <si>
    <t>0.1～　　0.3
未満</t>
  </si>
  <si>
    <t>0.3～　　0.5
未満</t>
  </si>
  <si>
    <t>教育局</t>
  </si>
  <si>
    <t>活用</t>
  </si>
  <si>
    <t>脳性疾患</t>
  </si>
  <si>
    <t>脊椎・脊髄疾患</t>
  </si>
  <si>
    <t>筋原性疾患</t>
  </si>
  <si>
    <t>骨系統疾患</t>
  </si>
  <si>
    <t>神経原性疾患</t>
  </si>
  <si>
    <t>小児がん</t>
  </si>
  <si>
    <t>慢性心疾患</t>
  </si>
  <si>
    <t>脳・神経・筋疾患</t>
  </si>
  <si>
    <t>精神疾患及び心身症</t>
  </si>
  <si>
    <t>障がいの程度別
児童生徒数</t>
  </si>
  <si>
    <t>その他</t>
  </si>
  <si>
    <t>骨系統疾患</t>
  </si>
  <si>
    <t>外国語活動</t>
  </si>
  <si>
    <t>　１　弱視特別支援学級実態調査票</t>
  </si>
  <si>
    <t>　２　難聴特別支援学級実態調査票</t>
  </si>
  <si>
    <t>　３　知的障がい特別支援学級実態調査票</t>
  </si>
  <si>
    <t>　４　肢体不自由特別支援学級実態調査票</t>
  </si>
  <si>
    <t>　６　言語障がい特別支援学級実態調査票</t>
  </si>
  <si>
    <t>　７　自閉症・情緒障がい特別支援学級実態調査票</t>
  </si>
  <si>
    <t>児童生徒数
聴力別</t>
  </si>
  <si>
    <t>障がいの状態等に応じた教材・教具の活用（全員分を必ず記入して下さい）</t>
  </si>
  <si>
    <t>　５  病弱・身体虚弱特別支援学級実態調査票</t>
  </si>
  <si>
    <t>　８　通級指導教室実態調査</t>
  </si>
  <si>
    <t>※　その他の場合は必ず疾患名を書いてください。</t>
  </si>
  <si>
    <t>　(2) 本「特別支援教育実態調査」中の「就学実態調査」と関連する数値と一致すること。</t>
  </si>
  <si>
    <t>　(3) 調査票の各項目における小計の計と合計が一致すること。</t>
  </si>
  <si>
    <t>イ　校内での指導や支援の充実を図るため、校内委員会やケース会議（支援会議）において活用している</t>
  </si>
  <si>
    <t>※期限付教員については、経験年数の記入は不要です。</t>
  </si>
  <si>
    <t>※専門研修とは道教委、特別支援教育センター等主催の特別支援教育の研修会を指します。</t>
  </si>
  <si>
    <t>専門研修</t>
  </si>
  <si>
    <t>①特別支援教育免許状の所有、専門研修受講及びコーディネーター指名の状況</t>
  </si>
  <si>
    <t>デジタル教科書</t>
  </si>
  <si>
    <t>（例）北海　太郎</t>
  </si>
  <si>
    <t>（例）北海　花子</t>
  </si>
  <si>
    <t>※「聴力」については、下段（41行）の注を参照してください。</t>
  </si>
  <si>
    <t>〇　特別支援学級及び通級指導教室担当以外で特別支援教育コーディネーターに指名されている教員</t>
  </si>
  <si>
    <t>職名</t>
  </si>
  <si>
    <t>校長</t>
  </si>
  <si>
    <t>副校長・教頭</t>
  </si>
  <si>
    <t>主幹教諭</t>
  </si>
  <si>
    <t>教務主任</t>
  </si>
  <si>
    <t>学年主任</t>
  </si>
  <si>
    <t>生徒指導主事</t>
  </si>
  <si>
    <t>研究を推進している担当者</t>
  </si>
  <si>
    <t>養護教諭</t>
  </si>
  <si>
    <t>学級（HR）担任</t>
  </si>
  <si>
    <t>ＴＴを担当する教諭</t>
  </si>
  <si>
    <t>その他</t>
  </si>
  <si>
    <t>〇　特別支援学級及び通級指導教室担当教員の状況</t>
  </si>
  <si>
    <t>※特別支援学級及び通級指導教室を担当している全ての教員について記入してください。</t>
  </si>
  <si>
    <t>通級</t>
  </si>
  <si>
    <t>○</t>
  </si>
  <si>
    <t>○</t>
  </si>
  <si>
    <t>【特別支援学級担当教員の状況副票】</t>
  </si>
  <si>
    <t>【通級指導教室担当教員の状況副票】</t>
  </si>
  <si>
    <t>総合的な学習の時間</t>
  </si>
  <si>
    <t>外国語活動</t>
  </si>
  <si>
    <t>未実施</t>
  </si>
  <si>
    <t>未実施</t>
  </si>
  <si>
    <t>40ｄＢ未満</t>
  </si>
  <si>
    <t>　　</t>
  </si>
  <si>
    <t>特別支援教育
コーディネーターの指名</t>
  </si>
  <si>
    <t>担当学級種</t>
  </si>
  <si>
    <t>病弱・身体虚弱</t>
  </si>
  <si>
    <t>担当学級種（担任◎）</t>
  </si>
  <si>
    <t>◎</t>
  </si>
  <si>
    <t>特別支援教育
専門研修受講</t>
  </si>
  <si>
    <t>特別支援教育
コーディネーター
の指名</t>
  </si>
  <si>
    <t>※「担当学級種」の欄には、担任に「◎」、主にかかわっている学級に「○」を記入してください。</t>
  </si>
  <si>
    <t>通級指導</t>
  </si>
  <si>
    <t>学級種別人数</t>
  </si>
  <si>
    <t>１
年
未
満</t>
  </si>
  <si>
    <t>令和４年度（2022年度）
特別支援学級実態調査
通級指導教室実態調査</t>
  </si>
  <si>
    <t>令和４年度（2022年度）
特別支援学級実態調査・通級指導教室実態調査実施要領</t>
  </si>
  <si>
    <t>令和４年（2022年)
5月1日現在</t>
  </si>
  <si>
    <t>（担当：特別支援教育課　特別支援教育指導係・特別支援教育制度推進係 ）</t>
  </si>
  <si>
    <t>　　令和４年度（2022年度）特別支援教育実態調査実施要綱のとおり</t>
  </si>
  <si>
    <t>　(1) この調査は、令和４年度（2022年度）学校基本調査及び教職員定数に関する資料に関連する数値
　　と一致すること。</t>
  </si>
  <si>
    <t>令和４年度（2022年度)</t>
  </si>
  <si>
    <t>令和４年（2022年）5月1日現在</t>
  </si>
  <si>
    <t>令和４年（2022年）5月1日現在</t>
  </si>
  <si>
    <t>※その他の場合の具体的な障がいの状態</t>
  </si>
  <si>
    <t>※補聴器と人工内耳を共に装用している児童は、「人工内耳装用」
　にのみ計上してください。</t>
  </si>
  <si>
    <r>
      <t>通級による指導を受けている人数を記入してください。男女別に分ける必要はありません。
複数の障がいについて診断を受けている場合は、主に指導の対象としている障がい種別にその児童生徒の人数を記入してください。
特別支援学級に在籍している児童が教育的サービスの一環として通級指導教室で指導を受けている場合にはこの調査票には記入しないでください。
他校の通級指導教室で指導を受けている（他校通級）児童生徒については、当該児童生徒が在籍している学校ではなく、通級による指導を行っている学校が記入してください。
巡回で通級による指導を行っている児童生徒については、当該児童生徒が在籍している学校ではなく、通級による指導を行っている教員が所属する学校が記入してください。</t>
    </r>
    <r>
      <rPr>
        <b/>
        <sz val="9"/>
        <rFont val="ＭＳ ゴシック"/>
        <family val="3"/>
      </rPr>
      <t>（人数は「他校」に含めて記入してください。）</t>
    </r>
  </si>
  <si>
    <t xml:space="preserve"> v</t>
  </si>
  <si>
    <t>交流及び共同学習で当該児童生徒を担当する教員が付き添わない場合の有無</t>
  </si>
  <si>
    <t>交流及び共同学習で当該児童生徒を担当する教員が付き添わない場合の支援の工夫</t>
  </si>
  <si>
    <t>※「週の授業時数等」の欄には、特別支援学級及び通級指導を担当している授業時数のみ記入してください。</t>
  </si>
  <si>
    <r>
      <t>※年齢、経験年数は、令和４年(2022年)５月１日現在で記入してください。</t>
    </r>
    <r>
      <rPr>
        <b/>
        <sz val="11"/>
        <rFont val="ＭＳ ゴシック"/>
        <family val="3"/>
      </rPr>
      <t>（１年目の教員は「0」と入力）</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</si>
</sst>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Red]\(0\)"/>
    <numFmt numFmtId="184" formatCode="0_ "/>
    <numFmt numFmtId="185" formatCode="#,##0_ ;[Red]\-#,##0\ "/>
    <numFmt numFmtId="186" formatCode="[$]ggge&quot;年&quot;m&quot;月&quot;d&quot;日&quot;;@"/>
    <numFmt numFmtId="187" formatCode="[$-411]gge&quot;年&quot;m&quot;月&quot;d&quot;日&quot;;@"/>
    <numFmt numFmtId="188" formatCode="[$]gge&quot;年&quot;m&quot;月&quot;d&quot;日&quot;;@"/>
  </numFmts>
  <fonts count="95">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b/>
      <sz val="9"/>
      <name val="ＭＳ Ｐゴシック"/>
      <family val="3"/>
    </font>
    <font>
      <sz val="14"/>
      <name val="HGｺﾞｼｯｸM"/>
      <family val="3"/>
    </font>
    <font>
      <sz val="9"/>
      <name val="HGｺﾞｼｯｸM"/>
      <family val="3"/>
    </font>
    <font>
      <sz val="8"/>
      <name val="HGｺﾞｼｯｸM"/>
      <family val="3"/>
    </font>
    <font>
      <sz val="6"/>
      <name val="HGｺﾞｼｯｸM"/>
      <family val="3"/>
    </font>
    <font>
      <sz val="7"/>
      <name val="HGｺﾞｼｯｸM"/>
      <family val="3"/>
    </font>
    <font>
      <sz val="11"/>
      <name val="HGｺﾞｼｯｸM"/>
      <family val="3"/>
    </font>
    <font>
      <sz val="10"/>
      <name val="HGｺﾞｼｯｸM"/>
      <family val="3"/>
    </font>
    <font>
      <sz val="9"/>
      <name val="ＭＳ ゴシック"/>
      <family val="3"/>
    </font>
    <font>
      <sz val="7"/>
      <name val="ＭＳ Ｐゴシック"/>
      <family val="3"/>
    </font>
    <font>
      <sz val="8"/>
      <name val="ＭＳ ゴシック"/>
      <family val="3"/>
    </font>
    <font>
      <sz val="6"/>
      <name val="ＭＳ Ｐ明朝"/>
      <family val="1"/>
    </font>
    <font>
      <sz val="11"/>
      <name val="ＭＳ ゴシック"/>
      <family val="3"/>
    </font>
    <font>
      <sz val="5"/>
      <name val="HGｺﾞｼｯｸM"/>
      <family val="3"/>
    </font>
    <font>
      <sz val="14"/>
      <name val="ＭＳ ゴシック"/>
      <family val="3"/>
    </font>
    <font>
      <sz val="6"/>
      <name val="ＭＳ ゴシック"/>
      <family val="3"/>
    </font>
    <font>
      <sz val="10"/>
      <name val="ＭＳ ゴシック"/>
      <family val="3"/>
    </font>
    <font>
      <b/>
      <u val="single"/>
      <sz val="9"/>
      <name val="ＭＳ ゴシック"/>
      <family val="3"/>
    </font>
    <font>
      <sz val="12"/>
      <name val="ＭＳ ゴシック"/>
      <family val="3"/>
    </font>
    <font>
      <sz val="11"/>
      <name val="ＤＦ特太ゴシック体"/>
      <family val="3"/>
    </font>
    <font>
      <b/>
      <sz val="9"/>
      <name val="ＭＳ ゴシック"/>
      <family val="3"/>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color indexed="9"/>
      <name val="ＭＳ ゴシック"/>
      <family val="3"/>
    </font>
    <font>
      <sz val="7"/>
      <name val="ＭＳ ゴシック"/>
      <family val="3"/>
    </font>
    <font>
      <sz val="12"/>
      <color indexed="8"/>
      <name val="ＭＳ ゴシック"/>
      <family val="3"/>
    </font>
    <font>
      <b/>
      <sz val="9"/>
      <color indexed="13"/>
      <name val="ＭＳ ゴシック"/>
      <family val="3"/>
    </font>
    <font>
      <b/>
      <sz val="8"/>
      <color indexed="10"/>
      <name val="ＭＳ ゴシック"/>
      <family val="3"/>
    </font>
    <font>
      <sz val="20"/>
      <name val="ＭＳ ゴシック"/>
      <family val="3"/>
    </font>
    <font>
      <sz val="24"/>
      <name val="ＭＳ ゴシック"/>
      <family val="3"/>
    </font>
    <font>
      <sz val="16"/>
      <name val="ＭＳ ゴシック"/>
      <family val="3"/>
    </font>
    <font>
      <sz val="5"/>
      <name val="ＭＳ ゴシック"/>
      <family val="3"/>
    </font>
    <font>
      <sz val="8"/>
      <color indexed="10"/>
      <name val="ＭＳ ゴシック"/>
      <family val="3"/>
    </font>
    <font>
      <b/>
      <sz val="9"/>
      <color indexed="10"/>
      <name val="HGｺﾞｼｯｸM"/>
      <family val="3"/>
    </font>
    <font>
      <sz val="9"/>
      <name val="Meiryo UI"/>
      <family val="3"/>
    </font>
    <font>
      <b/>
      <sz val="11"/>
      <name val="ＭＳ ゴシック"/>
      <family val="3"/>
    </font>
    <font>
      <sz val="11"/>
      <color indexed="8"/>
      <name val="Arial"/>
      <family val="2"/>
    </font>
    <font>
      <sz val="9"/>
      <color indexed="8"/>
      <name val="ＭＳ ゴシック"/>
      <family val="3"/>
    </font>
    <font>
      <sz val="18"/>
      <color indexed="8"/>
      <name val="Arial"/>
      <family val="2"/>
    </font>
    <font>
      <sz val="18"/>
      <color indexed="8"/>
      <name val="ＭＳ ゴシック"/>
      <family val="3"/>
    </font>
    <font>
      <sz val="11"/>
      <color theme="1"/>
      <name val="Arial"/>
      <family val="3"/>
    </font>
    <font>
      <sz val="11"/>
      <color theme="0"/>
      <name val="Arial"/>
      <family val="3"/>
    </font>
    <font>
      <b/>
      <sz val="18"/>
      <color theme="3"/>
      <name val="Arial Black"/>
      <family val="3"/>
    </font>
    <font>
      <b/>
      <sz val="11"/>
      <color theme="0"/>
      <name val="Arial"/>
      <family val="3"/>
    </font>
    <font>
      <sz val="11"/>
      <color rgb="FF9C6500"/>
      <name val="Arial"/>
      <family val="3"/>
    </font>
    <font>
      <sz val="11"/>
      <color rgb="FFFA7D00"/>
      <name val="Arial"/>
      <family val="3"/>
    </font>
    <font>
      <sz val="11"/>
      <color rgb="FF9C0006"/>
      <name val="Arial"/>
      <family val="3"/>
    </font>
    <font>
      <b/>
      <sz val="11"/>
      <color rgb="FFFA7D00"/>
      <name val="Arial"/>
      <family val="3"/>
    </font>
    <font>
      <sz val="11"/>
      <color rgb="FFFF0000"/>
      <name val="Arial"/>
      <family val="3"/>
    </font>
    <font>
      <b/>
      <sz val="15"/>
      <color theme="3"/>
      <name val="Arial"/>
      <family val="3"/>
    </font>
    <font>
      <b/>
      <sz val="13"/>
      <color theme="3"/>
      <name val="Arial"/>
      <family val="3"/>
    </font>
    <font>
      <b/>
      <sz val="11"/>
      <color theme="3"/>
      <name val="Arial"/>
      <family val="3"/>
    </font>
    <font>
      <b/>
      <sz val="11"/>
      <color theme="1"/>
      <name val="Arial"/>
      <family val="3"/>
    </font>
    <font>
      <b/>
      <sz val="11"/>
      <color rgb="FF3F3F3F"/>
      <name val="Arial"/>
      <family val="3"/>
    </font>
    <font>
      <i/>
      <sz val="11"/>
      <color rgb="FF7F7F7F"/>
      <name val="Arial"/>
      <family val="3"/>
    </font>
    <font>
      <sz val="11"/>
      <color rgb="FF3F3F76"/>
      <name val="Arial"/>
      <family val="3"/>
    </font>
    <font>
      <sz val="11"/>
      <color rgb="FF006100"/>
      <name val="Arial"/>
      <family val="3"/>
    </font>
    <font>
      <sz val="8"/>
      <name val="Arial"/>
      <family val="3"/>
    </font>
    <font>
      <sz val="11"/>
      <name val="Arial"/>
      <family val="3"/>
    </font>
    <font>
      <sz val="9"/>
      <name val="Arial"/>
      <family val="3"/>
    </font>
    <font>
      <sz val="9"/>
      <color indexed="9"/>
      <name val="Arial"/>
      <family val="3"/>
    </font>
    <font>
      <sz val="7"/>
      <name val="Arial"/>
      <family val="3"/>
    </font>
    <font>
      <sz val="10"/>
      <name val="Arial"/>
      <family val="3"/>
    </font>
    <font>
      <sz val="12"/>
      <name val="Arial"/>
      <family val="3"/>
    </font>
    <font>
      <sz val="12"/>
      <color theme="1"/>
      <name val="Arial"/>
      <family val="3"/>
    </font>
    <font>
      <b/>
      <sz val="9"/>
      <color rgb="FFFFFF00"/>
      <name val="Arial"/>
      <family val="3"/>
    </font>
    <font>
      <sz val="14"/>
      <name val="Arial"/>
      <family val="3"/>
    </font>
    <font>
      <sz val="6"/>
      <name val="Arial"/>
      <family val="3"/>
    </font>
    <font>
      <b/>
      <sz val="8"/>
      <color rgb="FFFF0000"/>
      <name val="ＭＳ ゴシック"/>
      <family val="3"/>
    </font>
    <font>
      <sz val="20"/>
      <name val="Arial"/>
      <family val="3"/>
    </font>
    <font>
      <sz val="24"/>
      <name val="Arial"/>
      <family val="3"/>
    </font>
    <font>
      <sz val="16"/>
      <name val="Arial"/>
      <family val="3"/>
    </font>
    <font>
      <sz val="5"/>
      <name val="Arial"/>
      <family val="3"/>
    </font>
    <font>
      <sz val="8"/>
      <color rgb="FFFF0000"/>
      <name val="Arial"/>
      <family val="3"/>
    </font>
    <font>
      <b/>
      <sz val="9"/>
      <color rgb="FFFF0000"/>
      <name val="HGｺﾞｼｯｸM"/>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theme="0" tint="-0.24997000396251678"/>
        <bgColor indexed="64"/>
      </patternFill>
    </fill>
    <fill>
      <patternFill patternType="solid">
        <fgColor indexed="22"/>
        <bgColor indexed="64"/>
      </patternFill>
    </fill>
    <fill>
      <patternFill patternType="solid">
        <fgColor theme="1"/>
        <bgColor indexed="64"/>
      </patternFill>
    </fill>
    <fill>
      <patternFill patternType="solid">
        <fgColor theme="0" tint="-0.1499900072813034"/>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2" tint="-0.24997000396251678"/>
        <bgColor indexed="64"/>
      </patternFill>
    </fill>
  </fills>
  <borders count="3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hair"/>
      <bottom style="hair"/>
    </border>
    <border>
      <left style="thin"/>
      <right style="medium"/>
      <top style="medium"/>
      <bottom>
        <color indexed="63"/>
      </bottom>
    </border>
    <border>
      <left style="thin"/>
      <right style="thin"/>
      <top style="hair"/>
      <bottom style="hair"/>
    </border>
    <border>
      <left style="thin"/>
      <right style="medium"/>
      <top style="hair"/>
      <bottom style="hair"/>
    </border>
    <border>
      <left style="thin"/>
      <right style="medium"/>
      <top style="thin"/>
      <bottom style="hair"/>
    </border>
    <border>
      <left style="thin"/>
      <right>
        <color indexed="63"/>
      </right>
      <top>
        <color indexed="63"/>
      </top>
      <bottom style="thin"/>
    </border>
    <border>
      <left style="thin"/>
      <right>
        <color indexed="63"/>
      </right>
      <top style="thin"/>
      <bottom>
        <color indexed="63"/>
      </bottom>
    </border>
    <border>
      <left style="thin"/>
      <right style="medium"/>
      <top style="hair"/>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style="medium"/>
    </border>
    <border>
      <left style="thin"/>
      <right style="double"/>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hair"/>
    </border>
    <border>
      <left style="thin"/>
      <right style="thin"/>
      <top style="medium"/>
      <bottom style="hair"/>
    </border>
    <border>
      <left style="thin"/>
      <right style="medium"/>
      <top style="medium"/>
      <bottom style="hair"/>
    </border>
    <border>
      <left>
        <color indexed="63"/>
      </left>
      <right style="medium"/>
      <top style="medium"/>
      <bottom>
        <color indexed="63"/>
      </bottom>
    </border>
    <border>
      <left style="thin"/>
      <right style="thin"/>
      <top style="medium"/>
      <bottom>
        <color indexed="63"/>
      </bottom>
    </border>
    <border>
      <left>
        <color indexed="63"/>
      </left>
      <right style="thin"/>
      <top style="hair"/>
      <bottom style="medium"/>
    </border>
    <border>
      <left style="thin"/>
      <right style="thin"/>
      <top style="hair"/>
      <bottom style="medium"/>
    </border>
    <border>
      <left>
        <color indexed="63"/>
      </left>
      <right style="thin"/>
      <top style="medium"/>
      <bottom style="hair"/>
    </border>
    <border>
      <left>
        <color indexed="63"/>
      </left>
      <right>
        <color indexed="63"/>
      </right>
      <top style="medium"/>
      <bottom style="medium"/>
    </border>
    <border diagonalUp="1">
      <left style="medium"/>
      <right style="thin"/>
      <top style="medium"/>
      <bottom>
        <color indexed="63"/>
      </bottom>
      <diagonal style="thin"/>
    </border>
    <border diagonalUp="1">
      <left style="thin"/>
      <right style="thin"/>
      <top style="medium"/>
      <bottom>
        <color indexed="63"/>
      </bottom>
      <diagonal style="thin"/>
    </border>
    <border>
      <left style="thin"/>
      <right style="medium"/>
      <top style="hair"/>
      <bottom style="medium"/>
    </border>
    <border diagonalUp="1">
      <left style="medium"/>
      <right style="thin"/>
      <top style="hair"/>
      <bottom style="medium"/>
      <diagonal style="thin"/>
    </border>
    <border diagonalUp="1">
      <left style="thin"/>
      <right style="thin"/>
      <top style="hair"/>
      <bottom style="medium"/>
      <diagonal style="thin"/>
    </border>
    <border diagonalUp="1">
      <left style="medium"/>
      <right style="thin"/>
      <top>
        <color indexed="63"/>
      </top>
      <bottom style="hair"/>
      <diagonal style="thin"/>
    </border>
    <border diagonalUp="1">
      <left style="thin"/>
      <right style="thin"/>
      <top>
        <color indexed="63"/>
      </top>
      <bottom style="hair"/>
      <diagonal style="thin"/>
    </border>
    <border>
      <left style="thin"/>
      <right style="thin"/>
      <top>
        <color indexed="63"/>
      </top>
      <bottom>
        <color indexed="63"/>
      </bottom>
    </border>
    <border>
      <left style="thin"/>
      <right style="thin"/>
      <top>
        <color indexed="63"/>
      </top>
      <bottom style="hair"/>
    </border>
    <border>
      <left>
        <color indexed="63"/>
      </left>
      <right style="medium"/>
      <top>
        <color indexed="63"/>
      </top>
      <bottom style="hair"/>
    </border>
    <border diagonalUp="1">
      <left style="medium"/>
      <right style="thin"/>
      <top style="hair"/>
      <bottom>
        <color indexed="63"/>
      </bottom>
      <diagonal style="thin"/>
    </border>
    <border diagonalUp="1">
      <left style="thin"/>
      <right style="thin"/>
      <top style="hair"/>
      <bottom>
        <color indexed="63"/>
      </bottom>
      <diagonal style="thin"/>
    </border>
    <border>
      <left style="thin"/>
      <right style="thin"/>
      <top style="hair"/>
      <bottom>
        <color indexed="63"/>
      </bottom>
    </border>
    <border diagonalUp="1">
      <left style="medium"/>
      <right style="thin"/>
      <top style="medium"/>
      <bottom style="hair"/>
      <diagonal style="thin"/>
    </border>
    <border diagonalUp="1">
      <left style="thin"/>
      <right style="thin"/>
      <top style="medium"/>
      <bottom style="hair"/>
      <diagonal style="thin"/>
    </border>
    <border>
      <left style="thin"/>
      <right style="thin"/>
      <top>
        <color indexed="63"/>
      </top>
      <bottom style="thin"/>
    </border>
    <border>
      <left>
        <color indexed="63"/>
      </left>
      <right style="thin"/>
      <top style="hair"/>
      <bottom>
        <color indexed="63"/>
      </bottom>
    </border>
    <border>
      <left style="medium"/>
      <right style="thin"/>
      <top style="medium"/>
      <bottom style="hair"/>
    </border>
    <border>
      <left style="medium"/>
      <right style="thin"/>
      <top style="hair"/>
      <bottom style="medium"/>
    </border>
    <border>
      <left style="medium"/>
      <right style="medium"/>
      <top style="medium"/>
      <bottom>
        <color indexed="63"/>
      </bottom>
    </border>
    <border diagonalUp="1">
      <left>
        <color indexed="63"/>
      </left>
      <right style="thin"/>
      <top>
        <color indexed="63"/>
      </top>
      <bottom>
        <color indexed="63"/>
      </bottom>
      <diagonal style="thin"/>
    </border>
    <border>
      <left style="medium"/>
      <right style="medium"/>
      <top>
        <color indexed="63"/>
      </top>
      <bottom style="medium"/>
    </border>
    <border diagonalUp="1">
      <left style="medium"/>
      <right style="thin"/>
      <top>
        <color indexed="63"/>
      </top>
      <bottom style="medium"/>
      <diagonal style="thin"/>
    </border>
    <border diagonalUp="1">
      <left style="thin"/>
      <right style="thin"/>
      <top>
        <color indexed="63"/>
      </top>
      <bottom style="medium"/>
      <diagonal style="thin"/>
    </border>
    <border>
      <left>
        <color indexed="63"/>
      </left>
      <right style="thin"/>
      <top>
        <color indexed="63"/>
      </top>
      <bottom style="hair"/>
    </border>
    <border>
      <left>
        <color indexed="63"/>
      </left>
      <right style="hair"/>
      <top>
        <color indexed="63"/>
      </top>
      <bottom style="medium"/>
    </border>
    <border>
      <left style="thin"/>
      <right>
        <color indexed="63"/>
      </right>
      <top style="medium"/>
      <bottom style="medium"/>
    </border>
    <border>
      <left>
        <color indexed="63"/>
      </left>
      <right>
        <color indexed="63"/>
      </right>
      <top style="medium"/>
      <bottom style="hair"/>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style="thin"/>
      <right style="medium"/>
      <top style="hair"/>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double"/>
    </border>
    <border diagonalDown="1">
      <left style="medium"/>
      <right style="thin"/>
      <top style="medium"/>
      <bottom style="medium"/>
      <diagonal style="hair"/>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medium"/>
      <top style="medium"/>
      <bottom style="medium"/>
    </border>
    <border>
      <left style="thin"/>
      <right style="thin"/>
      <top style="medium"/>
      <bottom style="thin"/>
    </border>
    <border>
      <left style="thin"/>
      <right style="double"/>
      <top style="medium"/>
      <bottom style="thin"/>
    </border>
    <border>
      <left>
        <color indexed="63"/>
      </left>
      <right style="medium"/>
      <top style="medium"/>
      <bottom style="thin"/>
    </border>
    <border>
      <left style="thin"/>
      <right style="thin"/>
      <top style="thin"/>
      <bottom style="double"/>
    </border>
    <border>
      <left style="thin"/>
      <right style="double"/>
      <top style="thin"/>
      <bottom style="double"/>
    </border>
    <border>
      <left style="double"/>
      <right style="thin"/>
      <top style="thin"/>
      <bottom style="double"/>
    </border>
    <border>
      <left>
        <color indexed="63"/>
      </left>
      <right style="medium"/>
      <top style="thin"/>
      <bottom style="double"/>
    </border>
    <border>
      <left style="thin"/>
      <right style="double"/>
      <top>
        <color indexed="63"/>
      </top>
      <bottom style="medium"/>
    </border>
    <border>
      <left style="double"/>
      <right style="thin"/>
      <top style="double"/>
      <bottom style="medium"/>
    </border>
    <border>
      <left>
        <color indexed="63"/>
      </left>
      <right style="thin"/>
      <top style="medium"/>
      <bottom style="thin"/>
    </border>
    <border>
      <left>
        <color indexed="63"/>
      </left>
      <right style="thin"/>
      <top style="thin"/>
      <bottom style="double"/>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style="medium"/>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hair"/>
      <right style="thin"/>
      <top style="medium"/>
      <bottom>
        <color indexed="63"/>
      </bottom>
    </border>
    <border>
      <left style="thin"/>
      <right style="hair"/>
      <top style="medium"/>
      <bottom>
        <color indexed="63"/>
      </bottom>
    </border>
    <border>
      <left style="medium"/>
      <right style="hair"/>
      <top style="medium"/>
      <bottom>
        <color indexed="63"/>
      </bottom>
    </border>
    <border>
      <left style="hair"/>
      <right style="medium"/>
      <top style="medium"/>
      <bottom>
        <color indexed="63"/>
      </bottom>
    </border>
    <border>
      <left style="hair"/>
      <right>
        <color indexed="63"/>
      </right>
      <top style="medium"/>
      <bottom>
        <color indexed="63"/>
      </bottom>
    </border>
    <border>
      <left style="medium"/>
      <right style="thin"/>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style="thin"/>
      <bottom style="medium"/>
    </border>
    <border>
      <left style="thin"/>
      <right>
        <color indexed="63"/>
      </right>
      <top style="thin"/>
      <bottom style="medium"/>
    </border>
    <border>
      <left>
        <color indexed="63"/>
      </left>
      <right>
        <color indexed="63"/>
      </right>
      <top style="thin"/>
      <bottom style="medium"/>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thin"/>
      <bottom style="hair"/>
    </border>
    <border>
      <left style="double"/>
      <right style="medium"/>
      <top style="medium"/>
      <bottom>
        <color indexed="63"/>
      </bottom>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style="thin"/>
      <top style="medium"/>
      <bottom style="thin"/>
    </border>
    <border>
      <left style="double"/>
      <right style="thin"/>
      <top>
        <color indexed="63"/>
      </top>
      <bottom style="medium"/>
    </border>
    <border diagonalDown="1">
      <left style="double"/>
      <right style="thin"/>
      <top style="medium"/>
      <bottom style="medium"/>
      <diagonal style="hair"/>
    </border>
    <border>
      <left style="double"/>
      <right style="medium"/>
      <top style="medium"/>
      <bottom style="thin"/>
    </border>
    <border>
      <left style="double"/>
      <right style="medium"/>
      <top style="thin"/>
      <bottom style="double"/>
    </border>
    <border>
      <left style="double"/>
      <right style="thin"/>
      <top style="medium"/>
      <bottom style="medium"/>
    </border>
    <border>
      <left style="double"/>
      <right>
        <color indexed="63"/>
      </right>
      <top>
        <color indexed="63"/>
      </top>
      <bottom style="double"/>
    </border>
    <border>
      <left>
        <color indexed="63"/>
      </left>
      <right>
        <color indexed="63"/>
      </right>
      <top>
        <color indexed="63"/>
      </top>
      <bottom style="double"/>
    </border>
    <border>
      <left style="hair"/>
      <right>
        <color indexed="63"/>
      </right>
      <top>
        <color indexed="63"/>
      </top>
      <bottom>
        <color indexed="63"/>
      </bottom>
    </border>
    <border>
      <left>
        <color indexed="63"/>
      </left>
      <right style="medium"/>
      <top style="double"/>
      <bottom>
        <color indexed="63"/>
      </bottom>
    </border>
    <border>
      <left style="medium"/>
      <right style="medium"/>
      <top>
        <color indexed="63"/>
      </top>
      <bottom>
        <color indexed="63"/>
      </bottom>
    </border>
    <border>
      <left style="medium"/>
      <right style="medium"/>
      <top style="double"/>
      <bottom>
        <color indexed="63"/>
      </bottom>
    </border>
    <border>
      <left style="thin"/>
      <right>
        <color indexed="63"/>
      </right>
      <top style="medium"/>
      <bottom style="thin"/>
    </border>
    <border>
      <left>
        <color indexed="63"/>
      </left>
      <right>
        <color indexed="63"/>
      </right>
      <top style="medium"/>
      <bottom style="thin"/>
    </border>
    <border>
      <left style="hair"/>
      <right style="thin"/>
      <top style="medium"/>
      <bottom style="thin"/>
    </border>
    <border>
      <left style="thin"/>
      <right style="hair"/>
      <top style="medium"/>
      <bottom style="thin"/>
    </border>
    <border>
      <left style="medium"/>
      <right style="hair"/>
      <top style="medium"/>
      <bottom style="thin"/>
    </border>
    <border>
      <left style="hair"/>
      <right style="medium"/>
      <top style="medium"/>
      <bottom style="thin"/>
    </border>
    <border>
      <left style="hair"/>
      <right style="thin"/>
      <top style="thin"/>
      <bottom style="thin"/>
    </border>
    <border>
      <left>
        <color indexed="63"/>
      </left>
      <right style="medium"/>
      <top style="thin"/>
      <bottom style="thin"/>
    </border>
    <border>
      <left style="medium"/>
      <right style="hair"/>
      <top style="thin"/>
      <bottom style="thin"/>
    </border>
    <border>
      <left style="hair"/>
      <right style="thin"/>
      <top style="thin"/>
      <bottom>
        <color indexed="63"/>
      </bottom>
    </border>
    <border>
      <left>
        <color indexed="63"/>
      </left>
      <right style="medium"/>
      <top style="thin"/>
      <bottom>
        <color indexed="63"/>
      </bottom>
    </border>
    <border>
      <left style="medium"/>
      <right style="hair"/>
      <top style="thin"/>
      <bottom>
        <color indexed="63"/>
      </bottom>
    </border>
    <border>
      <left style="thin"/>
      <right style="thin"/>
      <top>
        <color indexed="63"/>
      </top>
      <bottom style="double"/>
    </border>
    <border>
      <left style="thin"/>
      <right>
        <color indexed="63"/>
      </right>
      <top>
        <color indexed="63"/>
      </top>
      <bottom style="double"/>
    </border>
    <border>
      <left style="double"/>
      <right style="medium"/>
      <top style="medium"/>
      <bottom style="hair"/>
    </border>
    <border>
      <left style="double"/>
      <right style="medium"/>
      <top style="hair"/>
      <bottom style="hair"/>
    </border>
    <border>
      <left style="double"/>
      <right style="medium"/>
      <top style="hair"/>
      <bottom>
        <color indexed="63"/>
      </bottom>
    </border>
    <border>
      <left style="double"/>
      <right style="medium"/>
      <top style="double"/>
      <bottom style="medium"/>
    </border>
    <border>
      <left style="thin"/>
      <right style="thin"/>
      <top style="double"/>
      <bottom style="thin"/>
    </border>
    <border>
      <left style="thin"/>
      <right style="medium"/>
      <top style="double"/>
      <bottom style="thin"/>
    </border>
    <border>
      <left style="thin"/>
      <right style="thin"/>
      <top style="hair"/>
      <bottom style="double"/>
    </border>
    <border>
      <left style="thin"/>
      <right>
        <color indexed="63"/>
      </right>
      <top style="hair"/>
      <bottom style="double"/>
    </border>
    <border>
      <left style="double"/>
      <right style="medium"/>
      <top style="hair"/>
      <bottom style="double"/>
    </border>
    <border>
      <left style="double"/>
      <right style="medium"/>
      <top>
        <color indexed="63"/>
      </top>
      <bottom style="medium"/>
    </border>
    <border>
      <left style="double"/>
      <right style="medium"/>
      <top>
        <color indexed="63"/>
      </top>
      <bottom>
        <color indexed="63"/>
      </bottom>
    </border>
    <border>
      <left style="thin"/>
      <right style="thin"/>
      <top style="double"/>
      <bottom style="medium"/>
    </border>
    <border>
      <left style="thin"/>
      <right>
        <color indexed="63"/>
      </right>
      <top style="double"/>
      <bottom style="medium"/>
    </border>
    <border>
      <left style="double"/>
      <right style="medium"/>
      <top>
        <color indexed="63"/>
      </top>
      <bottom style="hair"/>
    </border>
    <border>
      <left style="medium"/>
      <right>
        <color indexed="63"/>
      </right>
      <top style="medium"/>
      <bottom style="thin"/>
    </border>
    <border>
      <left style="hair"/>
      <right>
        <color indexed="63"/>
      </right>
      <top style="medium"/>
      <bottom style="thin"/>
    </border>
    <border>
      <left style="medium"/>
      <right>
        <color indexed="63"/>
      </right>
      <top style="thin"/>
      <bottom style="thin"/>
    </border>
    <border>
      <left style="hair"/>
      <right>
        <color indexed="63"/>
      </right>
      <top style="thin"/>
      <bottom style="thin"/>
    </border>
    <border>
      <left style="medium"/>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hair"/>
      <right style="thin"/>
      <top>
        <color indexed="63"/>
      </top>
      <bottom style="medium"/>
    </border>
    <border>
      <left style="medium"/>
      <right style="hair"/>
      <top>
        <color indexed="63"/>
      </top>
      <bottom style="medium"/>
    </border>
    <border>
      <left style="hair"/>
      <right>
        <color indexed="63"/>
      </right>
      <top>
        <color indexed="63"/>
      </top>
      <bottom style="medium"/>
    </border>
    <border>
      <left style="double"/>
      <right>
        <color indexed="63"/>
      </right>
      <top style="double"/>
      <bottom>
        <color indexed="63"/>
      </bottom>
    </border>
    <border>
      <left style="thin"/>
      <right>
        <color indexed="63"/>
      </right>
      <top style="medium"/>
      <bottom style="hair"/>
    </border>
    <border>
      <left style="thin"/>
      <right>
        <color indexed="63"/>
      </right>
      <top style="hair"/>
      <bottom style="medium"/>
    </border>
    <border>
      <left>
        <color indexed="63"/>
      </left>
      <right>
        <color indexed="63"/>
      </right>
      <top>
        <color indexed="63"/>
      </top>
      <bottom style="hair"/>
    </border>
    <border diagonalUp="1">
      <left style="medium"/>
      <right style="thin"/>
      <top>
        <color indexed="63"/>
      </top>
      <bottom>
        <color indexed="63"/>
      </bottom>
      <diagonal style="thin"/>
    </border>
    <border diagonalUp="1">
      <left style="thin"/>
      <right style="thin"/>
      <top>
        <color indexed="63"/>
      </top>
      <bottom>
        <color indexed="63"/>
      </bottom>
      <diagonal style="thin"/>
    </border>
    <border>
      <left>
        <color indexed="63"/>
      </left>
      <right style="thin"/>
      <top style="double"/>
      <bottom style="hair"/>
    </border>
    <border>
      <left style="thin"/>
      <right style="thin"/>
      <top style="double"/>
      <bottom style="hair"/>
    </border>
    <border>
      <left>
        <color indexed="63"/>
      </left>
      <right>
        <color indexed="63"/>
      </right>
      <top style="double"/>
      <bottom style="hair"/>
    </border>
    <border>
      <left style="medium"/>
      <right style="thin"/>
      <top style="double"/>
      <bottom style="hair"/>
    </border>
    <border>
      <left style="thin"/>
      <right style="dotted"/>
      <top style="hair"/>
      <bottom style="hair"/>
    </border>
    <border>
      <left style="dotted"/>
      <right style="dotted"/>
      <top style="hair"/>
      <bottom style="hair"/>
    </border>
    <border>
      <left style="thin"/>
      <right style="dotted"/>
      <top>
        <color indexed="63"/>
      </top>
      <bottom style="medium"/>
    </border>
    <border>
      <left style="dotted"/>
      <right style="dotted"/>
      <top>
        <color indexed="63"/>
      </top>
      <bottom style="medium"/>
    </border>
    <border>
      <left style="thin"/>
      <right style="dotted"/>
      <top>
        <color indexed="63"/>
      </top>
      <bottom style="hair"/>
    </border>
    <border>
      <left style="dotted"/>
      <right style="dotted"/>
      <top>
        <color indexed="63"/>
      </top>
      <bottom style="hair"/>
    </border>
    <border>
      <left style="dotted"/>
      <right style="thin"/>
      <top>
        <color indexed="63"/>
      </top>
      <bottom style="hair"/>
    </border>
    <border>
      <left style="dotted"/>
      <right style="thin"/>
      <top style="hair"/>
      <bottom style="hair"/>
    </border>
    <border>
      <left style="dotted"/>
      <right style="thin"/>
      <top>
        <color indexed="63"/>
      </top>
      <bottom style="mediu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style="medium"/>
    </border>
    <border>
      <left style="dotted"/>
      <right style="dotted"/>
      <top style="thin"/>
      <bottom style="medium"/>
    </border>
    <border>
      <left style="dotted"/>
      <right style="thin"/>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dotted"/>
      <top style="medium"/>
      <bottom style="hair"/>
    </border>
    <border>
      <left style="dotted"/>
      <right style="dotted"/>
      <top style="medium"/>
      <bottom style="hair"/>
    </border>
    <border>
      <left style="thin"/>
      <right style="dotted"/>
      <top style="hair"/>
      <bottom style="medium"/>
    </border>
    <border>
      <left style="dotted"/>
      <right style="dotted"/>
      <top style="hair"/>
      <bottom style="medium"/>
    </border>
    <border>
      <left style="dotted"/>
      <right style="thin"/>
      <top style="hair"/>
      <bottom style="medium"/>
    </border>
    <border>
      <left style="dotted"/>
      <right style="dotted"/>
      <top>
        <color indexed="63"/>
      </top>
      <bottom>
        <color indexed="63"/>
      </bottom>
    </border>
    <border>
      <left style="double"/>
      <right>
        <color indexed="63"/>
      </right>
      <top style="thin"/>
      <bottom style="double"/>
    </border>
    <border>
      <left style="double"/>
      <right>
        <color indexed="63"/>
      </right>
      <top style="double"/>
      <bottom style="medium"/>
    </border>
    <border>
      <left style="dotted"/>
      <right>
        <color indexed="63"/>
      </right>
      <top>
        <color indexed="63"/>
      </top>
      <bottom style="medium"/>
    </border>
    <border>
      <left style="dotted"/>
      <right>
        <color indexed="63"/>
      </right>
      <top style="medium"/>
      <bottom style="hair"/>
    </border>
    <border>
      <left style="dotted"/>
      <right>
        <color indexed="63"/>
      </right>
      <top>
        <color indexed="63"/>
      </top>
      <bottom>
        <color indexed="63"/>
      </bottom>
    </border>
    <border>
      <left style="dotted"/>
      <right>
        <color indexed="63"/>
      </right>
      <top style="hair"/>
      <bottom style="hair"/>
    </border>
    <border>
      <left>
        <color indexed="63"/>
      </left>
      <right style="double"/>
      <top style="medium"/>
      <bottom style="thin"/>
    </border>
    <border>
      <left>
        <color indexed="63"/>
      </left>
      <right style="double"/>
      <top style="thin"/>
      <bottom style="double"/>
    </border>
    <border>
      <left style="thin"/>
      <right style="dotted"/>
      <top style="hair"/>
      <bottom>
        <color indexed="63"/>
      </bottom>
    </border>
    <border>
      <left style="dotted"/>
      <right style="dotted"/>
      <top style="hair"/>
      <bottom>
        <color indexed="63"/>
      </bottom>
    </border>
    <border>
      <left style="dotted"/>
      <right style="thin"/>
      <top style="hair"/>
      <bottom>
        <color indexed="63"/>
      </bottom>
    </border>
    <border>
      <left style="dotted"/>
      <right>
        <color indexed="63"/>
      </right>
      <top style="hair"/>
      <bottom style="medium"/>
    </border>
    <border>
      <left style="dotted"/>
      <right>
        <color indexed="63"/>
      </right>
      <top>
        <color indexed="63"/>
      </top>
      <bottom style="hair"/>
    </border>
    <border>
      <left style="thin"/>
      <right style="medium"/>
      <top>
        <color indexed="63"/>
      </top>
      <bottom style="hair"/>
    </border>
    <border>
      <left>
        <color indexed="63"/>
      </left>
      <right style="medium"/>
      <top>
        <color indexed="63"/>
      </top>
      <bottom style="thin"/>
    </border>
    <border>
      <left style="medium"/>
      <right>
        <color indexed="63"/>
      </right>
      <top style="medium"/>
      <bottom style="medium"/>
    </border>
    <border>
      <left style="medium"/>
      <right>
        <color indexed="63"/>
      </right>
      <top>
        <color indexed="63"/>
      </top>
      <bottom style="hair"/>
    </border>
    <border>
      <left style="thin"/>
      <right>
        <color indexed="63"/>
      </right>
      <top>
        <color indexed="63"/>
      </top>
      <bottom style="hair"/>
    </border>
    <border>
      <left>
        <color indexed="63"/>
      </left>
      <right style="thin"/>
      <top style="hair"/>
      <bottom style="hair"/>
    </border>
    <border>
      <left style="medium"/>
      <right>
        <color indexed="63"/>
      </right>
      <top style="medium"/>
      <bottom style="hair"/>
    </border>
    <border>
      <left style="double"/>
      <right>
        <color indexed="63"/>
      </right>
      <top>
        <color indexed="63"/>
      </top>
      <bottom style="medium"/>
    </border>
    <border diagonalDown="1">
      <left style="double"/>
      <right style="thin"/>
      <top style="medium"/>
      <bottom>
        <color indexed="63"/>
      </bottom>
      <diagonal style="hair"/>
    </border>
    <border diagonalDown="1">
      <left style="double"/>
      <right style="thin"/>
      <top>
        <color indexed="63"/>
      </top>
      <bottom style="medium"/>
      <diagonal style="hair"/>
    </border>
    <border>
      <left style="medium"/>
      <right>
        <color indexed="63"/>
      </right>
      <top style="hair"/>
      <bottom style="hair"/>
    </border>
    <border>
      <left>
        <color indexed="63"/>
      </left>
      <right>
        <color indexed="63"/>
      </right>
      <top style="hair"/>
      <bottom style="hair"/>
    </border>
    <border diagonalDown="1">
      <left style="double"/>
      <right>
        <color indexed="63"/>
      </right>
      <top style="medium"/>
      <bottom>
        <color indexed="63"/>
      </bottom>
      <diagonal style="hair"/>
    </border>
    <border diagonalDown="1">
      <left style="double"/>
      <right>
        <color indexed="63"/>
      </right>
      <top>
        <color indexed="63"/>
      </top>
      <bottom style="medium"/>
      <diagonal style="hair"/>
    </border>
    <border>
      <left style="medium"/>
      <right>
        <color indexed="63"/>
      </right>
      <top style="hair"/>
      <bottom style="medium"/>
    </border>
    <border>
      <left>
        <color indexed="63"/>
      </left>
      <right>
        <color indexed="63"/>
      </right>
      <top style="hair"/>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hair"/>
      <bottom>
        <color indexed="63"/>
      </bottom>
    </border>
    <border>
      <left style="medium"/>
      <right>
        <color indexed="63"/>
      </right>
      <top>
        <color indexed="63"/>
      </top>
      <bottom style="thin"/>
    </border>
    <border>
      <left style="medium"/>
      <right>
        <color indexed="63"/>
      </right>
      <top style="thin"/>
      <bottom style="medium"/>
    </border>
    <border>
      <left style="thin"/>
      <right style="thin"/>
      <top style="hair"/>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Up="1">
      <left style="thin"/>
      <right style="thin"/>
      <top style="thin"/>
      <bottom>
        <color indexed="63"/>
      </bottom>
      <diagonal style="thin"/>
    </border>
    <border>
      <left style="hair"/>
      <right>
        <color indexed="63"/>
      </right>
      <top style="thin"/>
      <bottom style="medium"/>
    </border>
    <border>
      <left>
        <color indexed="63"/>
      </left>
      <right style="hair"/>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style="medium"/>
      <top style="thin"/>
      <bottom>
        <color indexed="63"/>
      </bottom>
      <diagonal style="thin"/>
    </border>
    <border diagonalUp="1">
      <left style="thin"/>
      <right style="medium"/>
      <top>
        <color indexed="63"/>
      </top>
      <bottom style="medium"/>
      <diagonal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medium"/>
      <right style="thin"/>
      <top style="thin"/>
      <bottom style="thin"/>
      <diagonal style="hair"/>
    </border>
    <border diagonalUp="1">
      <left style="thin"/>
      <right style="thin"/>
      <top style="thin"/>
      <bottom style="thin"/>
      <diagonal style="hair"/>
    </border>
    <border diagonalUp="1">
      <left style="thin"/>
      <right style="medium"/>
      <top style="thin"/>
      <bottom style="thin"/>
      <diagonal style="hair"/>
    </border>
    <border>
      <left>
        <color indexed="63"/>
      </left>
      <right style="hair"/>
      <top style="thin"/>
      <bottom style="thin"/>
    </border>
    <border>
      <left>
        <color indexed="63"/>
      </left>
      <right>
        <color indexed="63"/>
      </right>
      <top style="hair"/>
      <bottom style="double"/>
    </border>
    <border>
      <left>
        <color indexed="63"/>
      </left>
      <right style="thin"/>
      <top style="hair"/>
      <bottom style="double"/>
    </border>
    <border>
      <left style="medium"/>
      <right style="thin"/>
      <top style="thin"/>
      <bottom style="hair"/>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hair"/>
      <right style="hair"/>
      <top style="medium"/>
      <bottom style="hair"/>
    </border>
    <border>
      <left style="hair"/>
      <right style="medium"/>
      <top style="medium"/>
      <bottom style="hair"/>
    </border>
    <border>
      <left style="hair"/>
      <right style="hair"/>
      <top style="hair"/>
      <bottom style="medium"/>
    </border>
    <border>
      <left style="hair"/>
      <right style="medium"/>
      <top style="hair"/>
      <bottom style="medium"/>
    </border>
    <border>
      <left style="medium"/>
      <right style="thin"/>
      <top style="hair"/>
      <bottom style="hair"/>
    </border>
    <border>
      <left style="medium"/>
      <right style="hair"/>
      <top style="medium"/>
      <bottom style="hair"/>
    </border>
    <border>
      <left style="medium"/>
      <right style="hair"/>
      <top style="hair"/>
      <bottom style="medium"/>
    </border>
    <border>
      <left style="medium"/>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color indexed="63"/>
      </top>
      <bottom style="double"/>
    </border>
    <border>
      <left>
        <color indexed="63"/>
      </left>
      <right style="medium"/>
      <top style="hair"/>
      <bottom>
        <color indexed="63"/>
      </bottom>
    </border>
    <border diagonalDown="1">
      <left style="thin"/>
      <right style="medium"/>
      <top style="hair"/>
      <bottom>
        <color indexed="63"/>
      </bottom>
      <diagonal style="thin"/>
    </border>
    <border diagonalDown="1">
      <left style="thin"/>
      <right style="medium"/>
      <top>
        <color indexed="63"/>
      </top>
      <bottom>
        <color indexed="63"/>
      </bottom>
      <diagonal style="thin"/>
    </border>
    <border>
      <left>
        <color indexed="63"/>
      </left>
      <right>
        <color indexed="63"/>
      </right>
      <top style="double"/>
      <bottom style="medium"/>
    </border>
    <border>
      <left>
        <color indexed="63"/>
      </left>
      <right style="thin"/>
      <top style="double"/>
      <bottom style="medium"/>
    </border>
    <border diagonalDown="1">
      <left style="thin"/>
      <right style="thin"/>
      <top style="hair"/>
      <bottom>
        <color indexed="63"/>
      </bottom>
      <diagonal style="thin"/>
    </border>
    <border diagonalDown="1">
      <left style="thin"/>
      <right style="thin"/>
      <top>
        <color indexed="63"/>
      </top>
      <bottom>
        <color indexed="63"/>
      </bottom>
      <diagonal style="thin"/>
    </border>
    <border>
      <left style="double"/>
      <right>
        <color indexed="63"/>
      </right>
      <top style="double"/>
      <bottom style="hair"/>
    </border>
    <border>
      <left>
        <color indexed="63"/>
      </left>
      <right style="medium"/>
      <top style="double"/>
      <bottom style="hair"/>
    </border>
    <border>
      <left style="double"/>
      <right>
        <color indexed="63"/>
      </right>
      <top style="hair"/>
      <bottom style="medium"/>
    </border>
    <border>
      <left>
        <color indexed="63"/>
      </left>
      <right style="medium"/>
      <top style="hair"/>
      <bottom style="medium"/>
    </border>
    <border>
      <left style="double"/>
      <right>
        <color indexed="63"/>
      </right>
      <top style="medium"/>
      <bottom style="hair"/>
    </border>
    <border>
      <left style="double"/>
      <right>
        <color indexed="63"/>
      </right>
      <top>
        <color indexed="63"/>
      </top>
      <bottom style="hair"/>
    </border>
    <border>
      <left style="double"/>
      <right>
        <color indexed="63"/>
      </right>
      <top style="hair"/>
      <bottom>
        <color indexed="63"/>
      </bottom>
    </border>
    <border>
      <left style="double"/>
      <right>
        <color indexed="63"/>
      </right>
      <top style="medium"/>
      <bottom style="medium"/>
    </border>
    <border>
      <left style="double"/>
      <right>
        <color indexed="63"/>
      </right>
      <top style="medium"/>
      <bottom>
        <color indexed="63"/>
      </bottom>
    </border>
    <border>
      <left style="medium"/>
      <right>
        <color indexed="63"/>
      </right>
      <top style="double"/>
      <bottom>
        <color indexed="63"/>
      </bottom>
    </border>
    <border>
      <left>
        <color indexed="63"/>
      </left>
      <right style="thin"/>
      <top style="double"/>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Down="1">
      <left style="medium"/>
      <right style="thin"/>
      <top style="medium"/>
      <bottom>
        <color indexed="63"/>
      </bottom>
      <diagonal style="hair"/>
    </border>
    <border diagonalDown="1">
      <left style="medium"/>
      <right style="thin"/>
      <top>
        <color indexed="63"/>
      </top>
      <bottom style="medium"/>
      <diagonal style="hair"/>
    </border>
    <border>
      <left style="medium"/>
      <right>
        <color indexed="63"/>
      </right>
      <top style="thin"/>
      <bottom style="double"/>
    </border>
    <border>
      <left style="medium"/>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75" fillId="32" borderId="0" applyNumberFormat="0" applyBorder="0" applyAlignment="0" applyProtection="0"/>
  </cellStyleXfs>
  <cellXfs count="2091">
    <xf numFmtId="0" fontId="0" fillId="0" borderId="0" xfId="0" applyAlignment="1">
      <alignment/>
    </xf>
    <xf numFmtId="0" fontId="0" fillId="0" borderId="0" xfId="0" applyAlignment="1">
      <alignment vertical="center"/>
    </xf>
    <xf numFmtId="0" fontId="5" fillId="0" borderId="0" xfId="0" applyFont="1" applyAlignment="1">
      <alignment horizontal="right" vertical="center"/>
    </xf>
    <xf numFmtId="0" fontId="5" fillId="0" borderId="0" xfId="0" applyFont="1" applyAlignment="1">
      <alignment horizontal="center" vertical="center" shrinkToFit="1"/>
    </xf>
    <xf numFmtId="0" fontId="5" fillId="0" borderId="0" xfId="0" applyFont="1" applyAlignment="1">
      <alignment horizontal="left" vertical="center"/>
    </xf>
    <xf numFmtId="0" fontId="6"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left" vertical="center"/>
    </xf>
    <xf numFmtId="0" fontId="7" fillId="0" borderId="21" xfId="0" applyFont="1" applyBorder="1" applyAlignment="1">
      <alignment horizontal="center" vertical="center"/>
    </xf>
    <xf numFmtId="0" fontId="6" fillId="0" borderId="0" xfId="0" applyFont="1" applyBorder="1" applyAlignment="1">
      <alignment horizontal="center" vertical="center" textRotation="255"/>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0" fillId="0" borderId="0" xfId="0" applyFont="1" applyAlignment="1">
      <alignment/>
    </xf>
    <xf numFmtId="0" fontId="10" fillId="0" borderId="0" xfId="0" applyFont="1" applyFill="1" applyBorder="1" applyAlignment="1">
      <alignment/>
    </xf>
    <xf numFmtId="0" fontId="10" fillId="0" borderId="0" xfId="0" applyFont="1" applyBorder="1" applyAlignment="1">
      <alignment vertical="top"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6" fillId="0" borderId="0" xfId="0" applyFont="1" applyFill="1" applyBorder="1" applyAlignment="1">
      <alignment/>
    </xf>
    <xf numFmtId="0" fontId="10" fillId="0" borderId="33" xfId="0" applyFont="1" applyFill="1" applyBorder="1" applyAlignment="1">
      <alignment/>
    </xf>
    <xf numFmtId="0" fontId="7" fillId="0" borderId="11" xfId="0" applyFont="1" applyBorder="1" applyAlignment="1">
      <alignment vertical="center"/>
    </xf>
    <xf numFmtId="0" fontId="7" fillId="0" borderId="0"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181" fontId="7" fillId="0" borderId="25" xfId="0" applyNumberFormat="1" applyFont="1" applyBorder="1" applyAlignment="1">
      <alignment vertical="center"/>
    </xf>
    <xf numFmtId="0" fontId="7" fillId="0" borderId="25" xfId="0" applyFont="1" applyBorder="1" applyAlignment="1">
      <alignment horizontal="right" vertical="center"/>
    </xf>
    <xf numFmtId="0" fontId="6" fillId="0" borderId="0" xfId="0" applyFont="1" applyBorder="1" applyAlignment="1">
      <alignment horizontal="center" vertical="center"/>
    </xf>
    <xf numFmtId="0" fontId="7" fillId="0" borderId="25" xfId="0" applyFont="1" applyBorder="1" applyAlignment="1">
      <alignment vertical="center"/>
    </xf>
    <xf numFmtId="0" fontId="5" fillId="0" borderId="0" xfId="0" applyFont="1" applyAlignment="1">
      <alignment horizontal="center" vertical="center"/>
    </xf>
    <xf numFmtId="0" fontId="11" fillId="0" borderId="0" xfId="0" applyFont="1" applyAlignment="1">
      <alignment horizontal="left" vertical="center"/>
    </xf>
    <xf numFmtId="0" fontId="7" fillId="33" borderId="37" xfId="0" applyFont="1" applyFill="1" applyBorder="1" applyAlignment="1">
      <alignment vertical="center"/>
    </xf>
    <xf numFmtId="0" fontId="7" fillId="33" borderId="38" xfId="0" applyFont="1" applyFill="1" applyBorder="1" applyAlignment="1">
      <alignment vertical="center"/>
    </xf>
    <xf numFmtId="0" fontId="7" fillId="33" borderId="39" xfId="0" applyFont="1" applyFill="1" applyBorder="1" applyAlignment="1">
      <alignment vertical="center"/>
    </xf>
    <xf numFmtId="0" fontId="7" fillId="33" borderId="40" xfId="0" applyFont="1" applyFill="1" applyBorder="1" applyAlignment="1">
      <alignment vertical="center"/>
    </xf>
    <xf numFmtId="0" fontId="7" fillId="33" borderId="41" xfId="0" applyFont="1" applyFill="1" applyBorder="1" applyAlignment="1">
      <alignment horizontal="right" vertical="center"/>
    </xf>
    <xf numFmtId="0" fontId="7" fillId="33" borderId="10" xfId="0" applyFont="1" applyFill="1" applyBorder="1" applyAlignment="1">
      <alignment horizontal="right" vertical="center"/>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33" borderId="44" xfId="0" applyFont="1" applyFill="1" applyBorder="1" applyAlignment="1">
      <alignment horizontal="right" vertical="center"/>
    </xf>
    <xf numFmtId="0" fontId="7" fillId="33" borderId="38" xfId="0" applyFont="1" applyFill="1" applyBorder="1" applyAlignment="1">
      <alignment horizontal="right" vertical="center"/>
    </xf>
    <xf numFmtId="0" fontId="7" fillId="0" borderId="0" xfId="0" applyFont="1" applyBorder="1" applyAlignment="1">
      <alignment horizontal="right" vertical="center"/>
    </xf>
    <xf numFmtId="0" fontId="9" fillId="34" borderId="33" xfId="61" applyFont="1" applyFill="1" applyBorder="1" applyAlignment="1">
      <alignment horizontal="center" vertical="center" wrapText="1"/>
      <protection/>
    </xf>
    <xf numFmtId="0" fontId="9" fillId="34" borderId="30" xfId="61" applyFont="1" applyFill="1" applyBorder="1" applyAlignment="1">
      <alignment horizontal="center" vertical="center" wrapText="1"/>
      <protection/>
    </xf>
    <xf numFmtId="0" fontId="9" fillId="34" borderId="31" xfId="61" applyFont="1" applyFill="1" applyBorder="1" applyAlignment="1">
      <alignment horizontal="center" vertical="center" wrapText="1"/>
      <protection/>
    </xf>
    <xf numFmtId="0" fontId="6" fillId="34" borderId="32" xfId="61" applyFont="1" applyFill="1" applyBorder="1" applyAlignment="1">
      <alignment horizontal="center" vertical="center"/>
      <protection/>
    </xf>
    <xf numFmtId="0" fontId="10" fillId="0" borderId="0" xfId="61" applyFont="1">
      <alignment/>
      <protection/>
    </xf>
    <xf numFmtId="0" fontId="9" fillId="35" borderId="45" xfId="61" applyFont="1" applyFill="1" applyBorder="1" applyAlignment="1">
      <alignment horizontal="center" vertical="center"/>
      <protection/>
    </xf>
    <xf numFmtId="0" fontId="9" fillId="0" borderId="45" xfId="61" applyFont="1" applyBorder="1" applyAlignment="1">
      <alignment horizontal="center" vertical="center"/>
      <protection/>
    </xf>
    <xf numFmtId="0" fontId="9" fillId="0" borderId="32" xfId="61" applyFont="1" applyBorder="1" applyAlignment="1">
      <alignment horizontal="center" vertical="center"/>
      <protection/>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7" fillId="33" borderId="46" xfId="0" applyFont="1" applyFill="1" applyBorder="1" applyAlignment="1">
      <alignment horizontal="right" vertical="center"/>
    </xf>
    <xf numFmtId="0" fontId="7" fillId="33" borderId="47" xfId="0" applyFont="1" applyFill="1" applyBorder="1" applyAlignment="1">
      <alignment horizontal="right" vertical="center"/>
    </xf>
    <xf numFmtId="0" fontId="7" fillId="0" borderId="48" xfId="0" applyFont="1" applyBorder="1" applyAlignment="1">
      <alignment vertical="center"/>
    </xf>
    <xf numFmtId="0" fontId="7" fillId="0" borderId="49" xfId="0" applyFont="1" applyBorder="1" applyAlignment="1">
      <alignment horizontal="right" vertical="center"/>
    </xf>
    <xf numFmtId="0" fontId="7" fillId="0" borderId="50" xfId="0" applyFont="1" applyBorder="1" applyAlignment="1">
      <alignment horizontal="right" vertical="center"/>
    </xf>
    <xf numFmtId="0" fontId="6" fillId="0" borderId="43" xfId="0" applyFont="1" applyBorder="1" applyAlignment="1">
      <alignment vertical="center"/>
    </xf>
    <xf numFmtId="0" fontId="7" fillId="33" borderId="51" xfId="0" applyFont="1" applyFill="1" applyBorder="1" applyAlignment="1">
      <alignment horizontal="right" vertical="center"/>
    </xf>
    <xf numFmtId="0" fontId="7" fillId="33" borderId="52" xfId="0" applyFont="1" applyFill="1" applyBorder="1" applyAlignment="1">
      <alignment horizontal="right" vertical="center"/>
    </xf>
    <xf numFmtId="0" fontId="7" fillId="33" borderId="53" xfId="0" applyFont="1" applyFill="1" applyBorder="1" applyAlignment="1">
      <alignment horizontal="righ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7" fillId="33" borderId="55" xfId="0" applyFont="1" applyFill="1" applyBorder="1" applyAlignment="1">
      <alignment vertical="center"/>
    </xf>
    <xf numFmtId="0" fontId="7" fillId="0" borderId="56" xfId="0" applyFont="1" applyBorder="1" applyAlignment="1">
      <alignment horizontal="right" vertical="center"/>
    </xf>
    <xf numFmtId="0" fontId="7" fillId="0" borderId="57" xfId="0" applyFont="1" applyBorder="1" applyAlignment="1">
      <alignment horizontal="right" vertical="center"/>
    </xf>
    <xf numFmtId="0" fontId="7" fillId="0" borderId="58" xfId="0" applyFont="1" applyBorder="1" applyAlignment="1">
      <alignment horizontal="right" vertical="center"/>
    </xf>
    <xf numFmtId="0" fontId="7" fillId="0" borderId="53" xfId="0" applyFont="1" applyBorder="1" applyAlignment="1">
      <alignment vertical="center"/>
    </xf>
    <xf numFmtId="0" fontId="7" fillId="33" borderId="59" xfId="0" applyFont="1" applyFill="1" applyBorder="1" applyAlignment="1">
      <alignment horizontal="right" vertical="center"/>
    </xf>
    <xf numFmtId="0" fontId="7" fillId="33" borderId="60" xfId="0" applyFont="1" applyFill="1" applyBorder="1" applyAlignment="1">
      <alignment horizontal="right" vertical="center"/>
    </xf>
    <xf numFmtId="0" fontId="6" fillId="0" borderId="61" xfId="0" applyFont="1" applyBorder="1" applyAlignment="1">
      <alignment vertical="center"/>
    </xf>
    <xf numFmtId="0" fontId="7" fillId="0" borderId="62" xfId="0" applyFont="1" applyBorder="1" applyAlignment="1">
      <alignment horizontal="right" vertical="center"/>
    </xf>
    <xf numFmtId="0" fontId="7" fillId="33" borderId="63" xfId="0" applyFont="1" applyFill="1" applyBorder="1" applyAlignment="1">
      <alignment horizontal="right" vertical="center"/>
    </xf>
    <xf numFmtId="0" fontId="6" fillId="0" borderId="0" xfId="0" applyFont="1" applyFill="1" applyAlignment="1">
      <alignment vertical="center"/>
    </xf>
    <xf numFmtId="0" fontId="7" fillId="0" borderId="64" xfId="0" applyFont="1" applyBorder="1" applyAlignment="1">
      <alignment horizontal="righ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7" fillId="33" borderId="34" xfId="0" applyFont="1" applyFill="1" applyBorder="1" applyAlignment="1">
      <alignment vertical="center"/>
    </xf>
    <xf numFmtId="0" fontId="7" fillId="0" borderId="68" xfId="0" applyFont="1" applyBorder="1" applyAlignment="1">
      <alignment horizontal="right" vertical="center"/>
    </xf>
    <xf numFmtId="0" fontId="7" fillId="0" borderId="69" xfId="0" applyFont="1" applyBorder="1" applyAlignment="1">
      <alignment horizontal="right" vertical="center"/>
    </xf>
    <xf numFmtId="0" fontId="7" fillId="33" borderId="70" xfId="0" applyFont="1" applyFill="1" applyBorder="1" applyAlignment="1">
      <alignment horizontal="right" vertical="center"/>
    </xf>
    <xf numFmtId="0" fontId="6" fillId="0" borderId="25" xfId="0" applyFont="1" applyBorder="1" applyAlignment="1">
      <alignment vertical="center"/>
    </xf>
    <xf numFmtId="0" fontId="7" fillId="0" borderId="71" xfId="0" applyFont="1" applyBorder="1" applyAlignment="1">
      <alignment vertical="center"/>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72" xfId="0" applyFont="1" applyBorder="1" applyAlignment="1">
      <alignment horizontal="center" vertical="center" wrapText="1"/>
    </xf>
    <xf numFmtId="0" fontId="7" fillId="33" borderId="73" xfId="0" applyFont="1" applyFill="1" applyBorder="1" applyAlignment="1">
      <alignment vertical="center"/>
    </xf>
    <xf numFmtId="0" fontId="7" fillId="0" borderId="11" xfId="0" applyFont="1" applyBorder="1" applyAlignment="1">
      <alignment horizontal="right" vertical="center"/>
    </xf>
    <xf numFmtId="0" fontId="7" fillId="0" borderId="74" xfId="0" applyFont="1" applyBorder="1" applyAlignment="1">
      <alignment vertical="center"/>
    </xf>
    <xf numFmtId="0" fontId="7" fillId="0" borderId="75" xfId="0" applyFont="1" applyBorder="1" applyAlignment="1">
      <alignment vertical="center"/>
    </xf>
    <xf numFmtId="0" fontId="6" fillId="0" borderId="24" xfId="0" applyFont="1" applyBorder="1" applyAlignment="1">
      <alignment horizontal="center" vertical="center"/>
    </xf>
    <xf numFmtId="0" fontId="6" fillId="0" borderId="76" xfId="0" applyFont="1" applyBorder="1" applyAlignment="1">
      <alignment horizontal="center" vertical="center"/>
    </xf>
    <xf numFmtId="0" fontId="6" fillId="0" borderId="58" xfId="0" applyFont="1" applyBorder="1" applyAlignment="1">
      <alignment horizontal="center" vertical="center"/>
    </xf>
    <xf numFmtId="0" fontId="6" fillId="0" borderId="77" xfId="0" applyFont="1" applyBorder="1" applyAlignment="1">
      <alignment horizontal="center" vertical="center"/>
    </xf>
    <xf numFmtId="0" fontId="11" fillId="13" borderId="30" xfId="0" applyFont="1" applyFill="1" applyBorder="1" applyAlignment="1">
      <alignment horizontal="center" vertical="center" wrapText="1"/>
    </xf>
    <xf numFmtId="0" fontId="11" fillId="13" borderId="31" xfId="0" applyFont="1" applyFill="1" applyBorder="1" applyAlignment="1">
      <alignment horizontal="center" vertical="center" wrapText="1"/>
    </xf>
    <xf numFmtId="0" fontId="11" fillId="13" borderId="32" xfId="0" applyFont="1" applyFill="1" applyBorder="1" applyAlignment="1">
      <alignment horizontal="center" vertical="center" wrapText="1"/>
    </xf>
    <xf numFmtId="181" fontId="7" fillId="33" borderId="41" xfId="0" applyNumberFormat="1" applyFont="1" applyFill="1" applyBorder="1" applyAlignment="1">
      <alignment vertical="center"/>
    </xf>
    <xf numFmtId="181" fontId="7" fillId="33" borderId="38" xfId="0" applyNumberFormat="1" applyFont="1" applyFill="1" applyBorder="1" applyAlignment="1">
      <alignment vertical="center"/>
    </xf>
    <xf numFmtId="181" fontId="7" fillId="0" borderId="43" xfId="0" applyNumberFormat="1" applyFont="1" applyBorder="1" applyAlignment="1">
      <alignment vertical="center"/>
    </xf>
    <xf numFmtId="181" fontId="7" fillId="33" borderId="44" xfId="0" applyNumberFormat="1" applyFont="1" applyFill="1" applyBorder="1" applyAlignment="1">
      <alignment vertical="center"/>
    </xf>
    <xf numFmtId="181" fontId="7" fillId="0" borderId="42" xfId="0" applyNumberFormat="1" applyFont="1" applyBorder="1" applyAlignment="1">
      <alignment vertical="center"/>
    </xf>
    <xf numFmtId="0" fontId="7" fillId="0" borderId="78" xfId="0" applyFont="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3" xfId="0" applyFont="1" applyBorder="1" applyAlignment="1">
      <alignment horizontal="center" vertical="center"/>
    </xf>
    <xf numFmtId="0" fontId="6" fillId="0" borderId="79" xfId="0" applyFont="1" applyBorder="1" applyAlignment="1">
      <alignment horizontal="center" vertical="center"/>
    </xf>
    <xf numFmtId="0" fontId="7" fillId="33" borderId="14" xfId="0" applyFont="1" applyFill="1" applyBorder="1" applyAlignment="1">
      <alignment vertical="center"/>
    </xf>
    <xf numFmtId="0" fontId="7" fillId="0" borderId="79" xfId="0" applyFont="1" applyBorder="1" applyAlignment="1">
      <alignment vertical="center"/>
    </xf>
    <xf numFmtId="0" fontId="6" fillId="0" borderId="0" xfId="0" applyFont="1" applyFill="1" applyBorder="1" applyAlignment="1">
      <alignment horizontal="left"/>
    </xf>
    <xf numFmtId="0" fontId="10" fillId="0" borderId="0" xfId="0" applyFont="1" applyFill="1" applyAlignment="1">
      <alignment/>
    </xf>
    <xf numFmtId="0" fontId="6" fillId="0" borderId="80" xfId="0" applyFont="1" applyFill="1" applyBorder="1" applyAlignment="1">
      <alignment horizontal="center"/>
    </xf>
    <xf numFmtId="0" fontId="6" fillId="0" borderId="81" xfId="0" applyFont="1" applyFill="1" applyBorder="1" applyAlignment="1">
      <alignment horizontal="center"/>
    </xf>
    <xf numFmtId="0" fontId="6" fillId="0" borderId="78" xfId="0" applyFont="1" applyFill="1" applyBorder="1" applyAlignment="1">
      <alignment horizontal="center"/>
    </xf>
    <xf numFmtId="0" fontId="10" fillId="0" borderId="82" xfId="0" applyFont="1" applyFill="1" applyBorder="1" applyAlignment="1">
      <alignment/>
    </xf>
    <xf numFmtId="0" fontId="6" fillId="0" borderId="0" xfId="0" applyFont="1" applyFill="1" applyAlignment="1">
      <alignment/>
    </xf>
    <xf numFmtId="181" fontId="7" fillId="0" borderId="83" xfId="0" applyNumberFormat="1" applyFont="1" applyBorder="1" applyAlignment="1">
      <alignment vertical="center"/>
    </xf>
    <xf numFmtId="181" fontId="7" fillId="33" borderId="84" xfId="0" applyNumberFormat="1" applyFont="1" applyFill="1" applyBorder="1" applyAlignment="1">
      <alignment vertical="center"/>
    </xf>
    <xf numFmtId="0" fontId="6" fillId="0" borderId="85" xfId="61" applyFont="1" applyBorder="1" applyAlignment="1">
      <alignment vertical="center"/>
      <protection/>
    </xf>
    <xf numFmtId="0" fontId="6" fillId="0" borderId="53" xfId="61" applyFont="1" applyBorder="1" applyAlignment="1">
      <alignment vertical="center"/>
      <protection/>
    </xf>
    <xf numFmtId="0" fontId="6" fillId="0" borderId="86" xfId="61" applyFont="1" applyBorder="1" applyAlignment="1">
      <alignment vertical="center"/>
      <protection/>
    </xf>
    <xf numFmtId="0" fontId="6" fillId="0" borderId="34" xfId="61" applyFont="1" applyBorder="1" applyAlignment="1">
      <alignment vertical="center"/>
      <protection/>
    </xf>
    <xf numFmtId="0" fontId="6" fillId="0" borderId="33" xfId="61" applyFont="1" applyBorder="1" applyAlignment="1">
      <alignment vertical="center"/>
      <protection/>
    </xf>
    <xf numFmtId="0" fontId="6" fillId="0" borderId="30" xfId="61" applyFont="1" applyBorder="1" applyAlignment="1">
      <alignment vertical="center"/>
      <protection/>
    </xf>
    <xf numFmtId="0" fontId="6" fillId="0" borderId="31" xfId="61" applyFont="1" applyBorder="1" applyAlignment="1">
      <alignment vertical="center"/>
      <protection/>
    </xf>
    <xf numFmtId="0" fontId="6" fillId="0" borderId="32" xfId="61" applyFont="1" applyBorder="1" applyAlignment="1">
      <alignment vertical="center"/>
      <protection/>
    </xf>
    <xf numFmtId="0" fontId="6" fillId="0" borderId="72" xfId="61" applyFont="1" applyBorder="1" applyAlignment="1">
      <alignment vertical="center"/>
      <protection/>
    </xf>
    <xf numFmtId="0" fontId="6" fillId="0" borderId="87" xfId="61" applyFont="1" applyBorder="1" applyAlignment="1">
      <alignment vertical="center"/>
      <protection/>
    </xf>
    <xf numFmtId="182" fontId="6" fillId="0" borderId="88" xfId="0" applyNumberFormat="1" applyFont="1" applyFill="1" applyBorder="1" applyAlignment="1">
      <alignment vertical="center" shrinkToFit="1"/>
    </xf>
    <xf numFmtId="182" fontId="6" fillId="0" borderId="89" xfId="0" applyNumberFormat="1" applyFont="1" applyFill="1" applyBorder="1" applyAlignment="1">
      <alignment vertical="center" shrinkToFit="1"/>
    </xf>
    <xf numFmtId="182" fontId="6" fillId="0" borderId="84" xfId="0" applyNumberFormat="1" applyFont="1" applyFill="1" applyBorder="1" applyAlignment="1">
      <alignment vertical="center" shrinkToFit="1"/>
    </xf>
    <xf numFmtId="182" fontId="6" fillId="0" borderId="90" xfId="0" applyNumberFormat="1" applyFont="1" applyFill="1" applyBorder="1" applyAlignment="1">
      <alignment vertical="center" shrinkToFit="1"/>
    </xf>
    <xf numFmtId="182" fontId="6" fillId="0" borderId="91" xfId="0" applyNumberFormat="1" applyFont="1" applyFill="1" applyBorder="1" applyAlignment="1">
      <alignment vertical="center" shrinkToFit="1"/>
    </xf>
    <xf numFmtId="182" fontId="6" fillId="0" borderId="92" xfId="0" applyNumberFormat="1" applyFont="1" applyFill="1" applyBorder="1" applyAlignment="1">
      <alignment vertical="center" shrinkToFit="1"/>
    </xf>
    <xf numFmtId="182" fontId="6" fillId="0" borderId="93" xfId="0" applyNumberFormat="1" applyFont="1" applyFill="1" applyBorder="1" applyAlignment="1">
      <alignment vertical="center" shrinkToFit="1"/>
    </xf>
    <xf numFmtId="182" fontId="6" fillId="0" borderId="94" xfId="0" applyNumberFormat="1" applyFont="1" applyFill="1" applyBorder="1" applyAlignment="1">
      <alignment vertical="center" shrinkToFit="1"/>
    </xf>
    <xf numFmtId="182" fontId="6" fillId="0" borderId="25" xfId="0" applyNumberFormat="1" applyFont="1" applyFill="1" applyBorder="1" applyAlignment="1">
      <alignment vertical="center" shrinkToFit="1"/>
    </xf>
    <xf numFmtId="182" fontId="6" fillId="0" borderId="95" xfId="0" applyNumberFormat="1" applyFont="1" applyFill="1" applyBorder="1" applyAlignment="1">
      <alignment vertical="center" shrinkToFit="1"/>
    </xf>
    <xf numFmtId="182" fontId="6" fillId="0" borderId="96" xfId="0" applyNumberFormat="1" applyFont="1" applyFill="1" applyBorder="1" applyAlignment="1">
      <alignment vertical="center" shrinkToFit="1"/>
    </xf>
    <xf numFmtId="182" fontId="6" fillId="0" borderId="36" xfId="0" applyNumberFormat="1" applyFont="1" applyFill="1" applyBorder="1" applyAlignment="1">
      <alignment vertical="center" shrinkToFit="1"/>
    </xf>
    <xf numFmtId="182" fontId="6" fillId="0" borderId="97" xfId="0" applyNumberFormat="1" applyFont="1" applyFill="1" applyBorder="1" applyAlignment="1">
      <alignment vertical="center" shrinkToFit="1"/>
    </xf>
    <xf numFmtId="182" fontId="6" fillId="0" borderId="98" xfId="0" applyNumberFormat="1" applyFont="1" applyFill="1" applyBorder="1" applyAlignment="1">
      <alignment vertical="center" shrinkToFit="1"/>
    </xf>
    <xf numFmtId="182" fontId="6" fillId="0" borderId="97" xfId="0" applyNumberFormat="1" applyFont="1" applyFill="1" applyBorder="1" applyAlignment="1">
      <alignment vertical="center"/>
    </xf>
    <xf numFmtId="182" fontId="6" fillId="0" borderId="88" xfId="0" applyNumberFormat="1" applyFont="1" applyFill="1" applyBorder="1" applyAlignment="1">
      <alignment vertical="center"/>
    </xf>
    <xf numFmtId="182" fontId="6" fillId="0" borderId="89" xfId="0" applyNumberFormat="1" applyFont="1" applyFill="1" applyBorder="1" applyAlignment="1">
      <alignment vertical="center"/>
    </xf>
    <xf numFmtId="182" fontId="6" fillId="0" borderId="90" xfId="0" applyNumberFormat="1" applyFont="1" applyFill="1" applyBorder="1" applyAlignment="1">
      <alignment vertical="center"/>
    </xf>
    <xf numFmtId="182" fontId="6" fillId="0" borderId="98" xfId="0" applyNumberFormat="1" applyFont="1" applyFill="1" applyBorder="1" applyAlignment="1">
      <alignment vertical="center"/>
    </xf>
    <xf numFmtId="182" fontId="6" fillId="0" borderId="91" xfId="0" applyNumberFormat="1" applyFont="1" applyFill="1" applyBorder="1" applyAlignment="1">
      <alignment vertical="center"/>
    </xf>
    <xf numFmtId="182" fontId="6" fillId="0" borderId="92" xfId="0" applyNumberFormat="1" applyFont="1" applyFill="1" applyBorder="1" applyAlignment="1">
      <alignment vertical="center"/>
    </xf>
    <xf numFmtId="182" fontId="6" fillId="0" borderId="94" xfId="0" applyNumberFormat="1" applyFont="1" applyFill="1" applyBorder="1" applyAlignment="1">
      <alignment vertical="center"/>
    </xf>
    <xf numFmtId="182" fontId="6" fillId="0" borderId="83" xfId="0" applyNumberFormat="1" applyFont="1" applyFill="1" applyBorder="1" applyAlignment="1">
      <alignment vertical="center"/>
    </xf>
    <xf numFmtId="182" fontId="6" fillId="0" borderId="25" xfId="0" applyNumberFormat="1" applyFont="1" applyFill="1" applyBorder="1" applyAlignment="1">
      <alignment vertical="center"/>
    </xf>
    <xf numFmtId="182" fontId="6" fillId="0" borderId="95" xfId="0" applyNumberFormat="1" applyFont="1" applyFill="1" applyBorder="1" applyAlignment="1">
      <alignment vertical="center"/>
    </xf>
    <xf numFmtId="182" fontId="6" fillId="0" borderId="36" xfId="0" applyNumberFormat="1" applyFont="1" applyFill="1" applyBorder="1" applyAlignment="1">
      <alignment vertical="center"/>
    </xf>
    <xf numFmtId="0" fontId="0" fillId="0" borderId="22" xfId="0" applyBorder="1" applyAlignment="1">
      <alignment vertical="center"/>
    </xf>
    <xf numFmtId="0" fontId="14" fillId="0" borderId="10"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14" fillId="0" borderId="17"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20" xfId="0" applyFont="1" applyFill="1" applyBorder="1" applyAlignment="1" applyProtection="1">
      <alignment horizontal="center" vertical="top" wrapText="1"/>
      <protection locked="0"/>
    </xf>
    <xf numFmtId="0" fontId="14" fillId="0" borderId="48" xfId="0" applyFont="1" applyFill="1" applyBorder="1" applyAlignment="1" applyProtection="1">
      <alignment horizontal="center" vertical="top" wrapText="1"/>
      <protection locked="0"/>
    </xf>
    <xf numFmtId="0" fontId="14" fillId="0" borderId="5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76" fillId="0" borderId="16" xfId="0" applyFont="1" applyBorder="1" applyAlignment="1" applyProtection="1">
      <alignment horizontal="center" vertical="center"/>
      <protection locked="0"/>
    </xf>
    <xf numFmtId="0" fontId="76" fillId="0" borderId="18" xfId="0" applyFont="1" applyBorder="1" applyAlignment="1" applyProtection="1">
      <alignment horizontal="center" vertical="center"/>
      <protection locked="0"/>
    </xf>
    <xf numFmtId="0" fontId="76" fillId="0" borderId="15" xfId="0" applyFont="1" applyBorder="1" applyAlignment="1" applyProtection="1">
      <alignment horizontal="center" vertical="center"/>
      <protection locked="0"/>
    </xf>
    <xf numFmtId="0" fontId="76" fillId="0" borderId="43" xfId="0" applyFont="1" applyBorder="1" applyAlignment="1" applyProtection="1">
      <alignment horizontal="center" vertical="center"/>
      <protection locked="0"/>
    </xf>
    <xf numFmtId="0" fontId="77" fillId="0" borderId="0" xfId="0" applyFont="1" applyAlignment="1">
      <alignment/>
    </xf>
    <xf numFmtId="0" fontId="77" fillId="0" borderId="0" xfId="0" applyFont="1" applyAlignment="1">
      <alignment vertical="center" shrinkToFit="1"/>
    </xf>
    <xf numFmtId="0" fontId="77" fillId="0" borderId="11" xfId="0" applyFont="1" applyBorder="1" applyAlignment="1">
      <alignment vertical="center" shrinkToFit="1"/>
    </xf>
    <xf numFmtId="0" fontId="77" fillId="0" borderId="0" xfId="0" applyFont="1" applyAlignment="1">
      <alignment vertical="center"/>
    </xf>
    <xf numFmtId="0" fontId="78" fillId="0" borderId="0" xfId="0" applyFont="1" applyAlignment="1">
      <alignment vertical="center" shrinkToFit="1"/>
    </xf>
    <xf numFmtId="0" fontId="79" fillId="0" borderId="0" xfId="0" applyFont="1" applyFill="1" applyBorder="1" applyAlignment="1">
      <alignment horizontal="center" vertical="center" shrinkToFit="1"/>
    </xf>
    <xf numFmtId="0" fontId="77" fillId="10" borderId="99" xfId="0" applyFont="1" applyFill="1" applyBorder="1" applyAlignment="1">
      <alignment vertical="center" textRotation="255" wrapText="1"/>
    </xf>
    <xf numFmtId="0" fontId="77" fillId="10" borderId="14" xfId="0" applyFont="1" applyFill="1" applyBorder="1" applyAlignment="1">
      <alignment vertical="center" textRotation="255" wrapText="1"/>
    </xf>
    <xf numFmtId="0" fontId="80" fillId="0" borderId="100" xfId="0" applyFont="1" applyFill="1" applyBorder="1" applyAlignment="1">
      <alignment horizontal="center" vertical="center" textRotation="255" shrinkToFit="1"/>
    </xf>
    <xf numFmtId="0" fontId="76" fillId="0" borderId="53" xfId="0" applyFont="1" applyFill="1" applyBorder="1" applyAlignment="1">
      <alignment horizontal="center" vertical="center" textRotation="255"/>
    </xf>
    <xf numFmtId="0" fontId="80" fillId="0" borderId="53" xfId="0" applyFont="1" applyFill="1" applyBorder="1" applyAlignment="1">
      <alignment horizontal="center" vertical="center" textRotation="255" wrapText="1" shrinkToFit="1"/>
    </xf>
    <xf numFmtId="0" fontId="76" fillId="0" borderId="101" xfId="0" applyFont="1" applyFill="1" applyBorder="1" applyAlignment="1">
      <alignment horizontal="center" vertical="center" textRotation="255" wrapText="1"/>
    </xf>
    <xf numFmtId="0" fontId="76" fillId="0" borderId="102" xfId="0" applyFont="1" applyFill="1" applyBorder="1" applyAlignment="1">
      <alignment horizontal="center" vertical="center" textRotation="255" wrapText="1"/>
    </xf>
    <xf numFmtId="0" fontId="76" fillId="0" borderId="26" xfId="0" applyFont="1" applyFill="1" applyBorder="1" applyAlignment="1">
      <alignment horizontal="center" vertical="center" textRotation="255" wrapText="1"/>
    </xf>
    <xf numFmtId="0" fontId="76" fillId="0" borderId="103" xfId="0" applyFont="1" applyFill="1" applyBorder="1" applyAlignment="1">
      <alignment horizontal="center" vertical="center" textRotation="255" wrapText="1"/>
    </xf>
    <xf numFmtId="0" fontId="76" fillId="3" borderId="102" xfId="0" applyFont="1" applyFill="1" applyBorder="1" applyAlignment="1">
      <alignment horizontal="center" vertical="center" textRotation="255" wrapText="1"/>
    </xf>
    <xf numFmtId="0" fontId="76" fillId="3" borderId="26" xfId="0" applyFont="1" applyFill="1" applyBorder="1" applyAlignment="1">
      <alignment horizontal="center" vertical="center" textRotation="255" wrapText="1"/>
    </xf>
    <xf numFmtId="0" fontId="76" fillId="3" borderId="103" xfId="0" applyFont="1" applyFill="1" applyBorder="1" applyAlignment="1">
      <alignment horizontal="center" vertical="center" textRotation="255" wrapText="1"/>
    </xf>
    <xf numFmtId="0" fontId="76" fillId="7" borderId="102" xfId="0" applyFont="1" applyFill="1" applyBorder="1" applyAlignment="1">
      <alignment horizontal="center" vertical="center" textRotation="255" wrapText="1"/>
    </xf>
    <xf numFmtId="0" fontId="76" fillId="7" borderId="26" xfId="0" applyFont="1" applyFill="1" applyBorder="1" applyAlignment="1">
      <alignment horizontal="center" vertical="center" textRotation="255" wrapText="1"/>
    </xf>
    <xf numFmtId="0" fontId="76" fillId="7" borderId="103" xfId="0" applyFont="1" applyFill="1" applyBorder="1" applyAlignment="1">
      <alignment horizontal="center" vertical="center" textRotation="255" wrapText="1"/>
    </xf>
    <xf numFmtId="0" fontId="77" fillId="0" borderId="85" xfId="0" applyFont="1" applyBorder="1" applyAlignment="1">
      <alignment horizontal="center" vertical="center"/>
    </xf>
    <xf numFmtId="0" fontId="77" fillId="36" borderId="53" xfId="0" applyFont="1" applyFill="1" applyBorder="1" applyAlignment="1">
      <alignment horizontal="center" vertical="center"/>
    </xf>
    <xf numFmtId="0" fontId="77" fillId="0" borderId="53" xfId="0" applyFont="1" applyBorder="1" applyAlignment="1">
      <alignment horizontal="center" vertical="center"/>
    </xf>
    <xf numFmtId="0" fontId="77" fillId="36" borderId="101" xfId="0" applyFont="1" applyFill="1" applyBorder="1" applyAlignment="1">
      <alignment horizontal="center" vertical="center"/>
    </xf>
    <xf numFmtId="0" fontId="77" fillId="0" borderId="100" xfId="0" applyFont="1" applyBorder="1" applyAlignment="1">
      <alignment horizontal="center" vertical="center"/>
    </xf>
    <xf numFmtId="0" fontId="77" fillId="0" borderId="99" xfId="0" applyFont="1" applyBorder="1" applyAlignment="1">
      <alignment horizontal="center" vertical="center"/>
    </xf>
    <xf numFmtId="0" fontId="77" fillId="36" borderId="41" xfId="0" applyFont="1" applyFill="1" applyBorder="1" applyAlignment="1">
      <alignment horizontal="center" vertical="center"/>
    </xf>
    <xf numFmtId="0" fontId="77" fillId="0" borderId="41" xfId="0" applyFont="1" applyBorder="1" applyAlignment="1">
      <alignment horizontal="center" vertical="center"/>
    </xf>
    <xf numFmtId="0" fontId="77" fillId="36" borderId="14" xfId="0" applyFont="1" applyFill="1" applyBorder="1" applyAlignment="1">
      <alignment horizontal="center" vertical="center"/>
    </xf>
    <xf numFmtId="0" fontId="77" fillId="0" borderId="80" xfId="0" applyFont="1" applyBorder="1" applyAlignment="1">
      <alignment horizontal="center" vertical="center"/>
    </xf>
    <xf numFmtId="0" fontId="77" fillId="36" borderId="88" xfId="0" applyFont="1" applyFill="1" applyBorder="1" applyAlignment="1">
      <alignment horizontal="center" vertical="center"/>
    </xf>
    <xf numFmtId="0" fontId="77" fillId="0" borderId="88" xfId="0" applyFont="1" applyBorder="1" applyAlignment="1">
      <alignment horizontal="center" vertical="center"/>
    </xf>
    <xf numFmtId="0" fontId="77" fillId="36" borderId="104" xfId="0" applyFont="1" applyFill="1" applyBorder="1" applyAlignment="1">
      <alignment horizontal="center" vertical="center"/>
    </xf>
    <xf numFmtId="0" fontId="77" fillId="0" borderId="0" xfId="0" applyFont="1" applyFill="1" applyAlignment="1">
      <alignment vertical="center"/>
    </xf>
    <xf numFmtId="0" fontId="77" fillId="0" borderId="0" xfId="0" applyFont="1" applyFill="1" applyAlignment="1">
      <alignment vertical="center" shrinkToFit="1"/>
    </xf>
    <xf numFmtId="0" fontId="77" fillId="0" borderId="0" xfId="0" applyFont="1" applyFill="1" applyBorder="1" applyAlignment="1">
      <alignment vertical="center"/>
    </xf>
    <xf numFmtId="0" fontId="77" fillId="0" borderId="0" xfId="0" applyFont="1" applyFill="1" applyBorder="1" applyAlignment="1">
      <alignment vertical="center" shrinkToFit="1"/>
    </xf>
    <xf numFmtId="0" fontId="59" fillId="0" borderId="0" xfId="0" applyFont="1" applyFill="1" applyBorder="1" applyAlignment="1">
      <alignment vertical="center"/>
    </xf>
    <xf numFmtId="0" fontId="77" fillId="0" borderId="0" xfId="0" applyFont="1" applyFill="1" applyBorder="1" applyAlignment="1">
      <alignment horizontal="center" vertical="center"/>
    </xf>
    <xf numFmtId="0" fontId="77" fillId="0" borderId="0" xfId="0" applyFont="1" applyAlignment="1">
      <alignment horizontal="center" vertical="center"/>
    </xf>
    <xf numFmtId="0" fontId="77" fillId="0" borderId="105" xfId="0" applyFont="1" applyFill="1" applyBorder="1" applyAlignment="1">
      <alignment vertical="center" shrinkToFit="1"/>
    </xf>
    <xf numFmtId="0" fontId="77" fillId="0" borderId="11" xfId="0" applyFont="1" applyFill="1" applyBorder="1" applyAlignment="1">
      <alignment vertical="center" shrinkToFit="1"/>
    </xf>
    <xf numFmtId="0" fontId="78" fillId="0" borderId="74" xfId="0" applyNumberFormat="1" applyFont="1" applyFill="1" applyBorder="1" applyAlignment="1">
      <alignment horizontal="center" vertical="center" shrinkToFit="1"/>
    </xf>
    <xf numFmtId="0" fontId="78" fillId="0" borderId="0" xfId="0" applyNumberFormat="1" applyFont="1" applyFill="1" applyBorder="1" applyAlignment="1">
      <alignment horizontal="center" vertical="center" shrinkToFit="1"/>
    </xf>
    <xf numFmtId="0" fontId="78" fillId="0" borderId="0" xfId="0" applyNumberFormat="1" applyFont="1" applyBorder="1" applyAlignment="1">
      <alignment horizontal="center" vertical="center" shrinkToFit="1"/>
    </xf>
    <xf numFmtId="0" fontId="77" fillId="0" borderId="0" xfId="61" applyFont="1" applyProtection="1">
      <alignment/>
      <protection/>
    </xf>
    <xf numFmtId="0" fontId="76" fillId="0" borderId="12" xfId="0" applyFont="1" applyBorder="1" applyAlignment="1" applyProtection="1">
      <alignment horizontal="center" vertical="center"/>
      <protection locked="0"/>
    </xf>
    <xf numFmtId="0" fontId="77" fillId="0" borderId="99" xfId="0" applyFont="1" applyFill="1" applyBorder="1" applyAlignment="1">
      <alignment horizontal="center" vertical="center" textRotation="255" wrapText="1"/>
    </xf>
    <xf numFmtId="0" fontId="77" fillId="0" borderId="41" xfId="0" applyFont="1" applyFill="1" applyBorder="1" applyAlignment="1">
      <alignment horizontal="center" vertical="center" wrapText="1"/>
    </xf>
    <xf numFmtId="0" fontId="77" fillId="37" borderId="41" xfId="0" applyFont="1" applyFill="1" applyBorder="1" applyAlignment="1">
      <alignment horizontal="center" vertical="center" wrapText="1"/>
    </xf>
    <xf numFmtId="0" fontId="77" fillId="37" borderId="14" xfId="0" applyFont="1" applyFill="1" applyBorder="1" applyAlignment="1">
      <alignment horizontal="center" vertical="center" wrapText="1"/>
    </xf>
    <xf numFmtId="0" fontId="78" fillId="38" borderId="106" xfId="0" applyFont="1" applyFill="1" applyBorder="1" applyAlignment="1">
      <alignment vertical="center" wrapText="1"/>
    </xf>
    <xf numFmtId="0" fontId="78" fillId="38" borderId="24" xfId="0" applyFont="1" applyFill="1" applyBorder="1" applyAlignment="1">
      <alignment vertical="center" wrapText="1"/>
    </xf>
    <xf numFmtId="0" fontId="78" fillId="38" borderId="76" xfId="0" applyFont="1" applyFill="1" applyBorder="1" applyAlignment="1">
      <alignment vertical="center" wrapText="1"/>
    </xf>
    <xf numFmtId="0" fontId="76" fillId="0" borderId="100" xfId="0" applyFont="1" applyFill="1" applyBorder="1" applyAlignment="1">
      <alignment vertical="center" wrapText="1"/>
    </xf>
    <xf numFmtId="0" fontId="76" fillId="0" borderId="53" xfId="0" applyFont="1" applyFill="1" applyBorder="1" applyAlignment="1">
      <alignment vertical="center" wrapText="1"/>
    </xf>
    <xf numFmtId="0" fontId="76" fillId="0" borderId="101" xfId="0" applyFont="1" applyFill="1" applyBorder="1" applyAlignment="1">
      <alignment vertical="center" wrapText="1"/>
    </xf>
    <xf numFmtId="0" fontId="78" fillId="0" borderId="106" xfId="0" applyFont="1" applyFill="1" applyBorder="1" applyAlignment="1">
      <alignment vertical="center" textRotation="255" shrinkToFit="1"/>
    </xf>
    <xf numFmtId="0" fontId="78" fillId="0" borderId="24" xfId="0" applyFont="1" applyFill="1" applyBorder="1" applyAlignment="1">
      <alignment vertical="center" textRotation="255" shrinkToFit="1"/>
    </xf>
    <xf numFmtId="0" fontId="77" fillId="0" borderId="24" xfId="0" applyFont="1" applyFill="1" applyBorder="1" applyAlignment="1">
      <alignment vertical="center" textRotation="255" shrinkToFit="1"/>
    </xf>
    <xf numFmtId="0" fontId="77" fillId="0" borderId="76" xfId="0" applyFont="1" applyFill="1" applyBorder="1" applyAlignment="1">
      <alignment vertical="center" textRotation="255" shrinkToFit="1"/>
    </xf>
    <xf numFmtId="0" fontId="77" fillId="10" borderId="41" xfId="0" applyFont="1" applyFill="1" applyBorder="1" applyAlignment="1">
      <alignment vertical="center" textRotation="255" wrapText="1"/>
    </xf>
    <xf numFmtId="0" fontId="77" fillId="0" borderId="100" xfId="0" applyFont="1" applyFill="1" applyBorder="1" applyAlignment="1">
      <alignment vertical="center" wrapText="1"/>
    </xf>
    <xf numFmtId="0" fontId="81" fillId="0" borderId="53" xfId="0" applyFont="1" applyFill="1" applyBorder="1" applyAlignment="1">
      <alignment vertical="center" wrapText="1"/>
    </xf>
    <xf numFmtId="0" fontId="77" fillId="0" borderId="101" xfId="0" applyFont="1" applyFill="1" applyBorder="1" applyAlignment="1">
      <alignment vertical="center" wrapText="1"/>
    </xf>
    <xf numFmtId="0" fontId="77" fillId="0" borderId="106" xfId="0" applyFont="1" applyFill="1" applyBorder="1" applyAlignment="1">
      <alignment vertical="center" wrapText="1"/>
    </xf>
    <xf numFmtId="0" fontId="81" fillId="0" borderId="24" xfId="0" applyFont="1" applyFill="1" applyBorder="1" applyAlignment="1">
      <alignment vertical="center" wrapText="1"/>
    </xf>
    <xf numFmtId="0" fontId="77" fillId="0" borderId="76" xfId="0" applyFont="1" applyFill="1" applyBorder="1" applyAlignment="1">
      <alignment vertical="center" wrapText="1"/>
    </xf>
    <xf numFmtId="0" fontId="76" fillId="10" borderId="99" xfId="0" applyFont="1" applyFill="1" applyBorder="1" applyAlignment="1">
      <alignment vertical="center" textRotation="255" shrinkToFit="1"/>
    </xf>
    <xf numFmtId="0" fontId="76" fillId="10" borderId="41" xfId="0" applyFont="1" applyFill="1" applyBorder="1" applyAlignment="1">
      <alignment vertical="center" textRotation="255" shrinkToFit="1"/>
    </xf>
    <xf numFmtId="0" fontId="76" fillId="10" borderId="14" xfId="0" applyFont="1" applyFill="1" applyBorder="1" applyAlignment="1">
      <alignment vertical="center" textRotation="255" shrinkToFit="1"/>
    </xf>
    <xf numFmtId="0" fontId="80" fillId="0" borderId="53" xfId="0" applyFont="1" applyFill="1" applyBorder="1" applyAlignment="1">
      <alignment horizontal="center" vertical="center" textRotation="255" shrinkToFit="1"/>
    </xf>
    <xf numFmtId="0" fontId="77" fillId="0" borderId="74" xfId="0" applyFont="1" applyFill="1" applyBorder="1" applyAlignment="1">
      <alignment vertical="center" wrapText="1"/>
    </xf>
    <xf numFmtId="0" fontId="78" fillId="0" borderId="107" xfId="0" applyFont="1" applyFill="1" applyBorder="1" applyAlignment="1">
      <alignment vertical="center" wrapText="1"/>
    </xf>
    <xf numFmtId="0" fontId="77" fillId="0" borderId="107" xfId="0" applyFont="1" applyFill="1" applyBorder="1" applyAlignment="1">
      <alignment vertical="center" wrapText="1"/>
    </xf>
    <xf numFmtId="0" fontId="77" fillId="0" borderId="105" xfId="0" applyFont="1" applyFill="1" applyBorder="1" applyAlignment="1">
      <alignment vertical="center" textRotation="255" wrapText="1"/>
    </xf>
    <xf numFmtId="0" fontId="77" fillId="0" borderId="10" xfId="0" applyFont="1" applyFill="1" applyBorder="1" applyAlignment="1">
      <alignment vertical="center" textRotation="255" shrinkToFit="1"/>
    </xf>
    <xf numFmtId="0" fontId="77" fillId="0" borderId="14" xfId="0" applyFont="1" applyFill="1" applyBorder="1" applyAlignment="1">
      <alignment vertical="center" textRotation="255" wrapText="1"/>
    </xf>
    <xf numFmtId="0" fontId="76" fillId="0" borderId="2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108" xfId="0" applyFont="1" applyFill="1" applyBorder="1" applyAlignment="1">
      <alignment horizontal="center" vertical="center" textRotation="255" shrinkToFit="1"/>
    </xf>
    <xf numFmtId="0" fontId="76" fillId="0" borderId="30" xfId="0" applyFont="1" applyFill="1" applyBorder="1" applyAlignment="1">
      <alignment horizontal="center" vertical="center" textRotation="255" shrinkToFit="1"/>
    </xf>
    <xf numFmtId="0" fontId="76" fillId="0" borderId="109" xfId="0" applyFont="1" applyFill="1" applyBorder="1" applyAlignment="1">
      <alignment horizontal="center" vertical="center" textRotation="255" shrinkToFit="1"/>
    </xf>
    <xf numFmtId="0" fontId="76" fillId="0" borderId="102" xfId="0" applyFont="1" applyFill="1" applyBorder="1" applyAlignment="1">
      <alignment horizontal="center" vertical="top" textRotation="255" shrinkToFit="1"/>
    </xf>
    <xf numFmtId="0" fontId="76" fillId="0" borderId="110" xfId="0" applyFont="1" applyFill="1" applyBorder="1" applyAlignment="1">
      <alignment horizontal="center" vertical="top" textRotation="255" shrinkToFit="1"/>
    </xf>
    <xf numFmtId="0" fontId="76" fillId="0" borderId="111" xfId="0" applyFont="1" applyFill="1" applyBorder="1" applyAlignment="1">
      <alignment horizontal="center" vertical="top" textRotation="255" shrinkToFit="1"/>
    </xf>
    <xf numFmtId="0" fontId="76" fillId="0" borderId="112" xfId="0" applyFont="1" applyFill="1" applyBorder="1" applyAlignment="1">
      <alignment horizontal="center" vertical="top" textRotation="255" shrinkToFit="1"/>
    </xf>
    <xf numFmtId="0" fontId="77" fillId="0" borderId="0" xfId="0" applyFont="1" applyBorder="1" applyAlignment="1">
      <alignment horizontal="center" vertical="center"/>
    </xf>
    <xf numFmtId="0" fontId="77" fillId="36" borderId="113" xfId="0" applyFont="1" applyFill="1" applyBorder="1" applyAlignment="1">
      <alignment horizontal="center" vertical="center"/>
    </xf>
    <xf numFmtId="0" fontId="77" fillId="0" borderId="114" xfId="0" applyFont="1" applyBorder="1" applyAlignment="1">
      <alignment horizontal="center" vertical="center"/>
    </xf>
    <xf numFmtId="0" fontId="77" fillId="36" borderId="0" xfId="0" applyFont="1" applyFill="1" applyBorder="1" applyAlignment="1">
      <alignment horizontal="center" vertical="center"/>
    </xf>
    <xf numFmtId="0" fontId="77" fillId="0" borderId="115" xfId="0" applyFont="1" applyBorder="1" applyAlignment="1">
      <alignment horizontal="center" vertical="center"/>
    </xf>
    <xf numFmtId="0" fontId="77" fillId="36" borderId="116" xfId="0" applyFont="1" applyFill="1" applyBorder="1" applyAlignment="1">
      <alignment horizontal="center" vertical="center"/>
    </xf>
    <xf numFmtId="0" fontId="77" fillId="36" borderId="84" xfId="0" applyFont="1" applyFill="1" applyBorder="1" applyAlignment="1">
      <alignment horizontal="center" vertical="center"/>
    </xf>
    <xf numFmtId="0" fontId="77" fillId="36" borderId="117" xfId="0" applyFont="1" applyFill="1" applyBorder="1" applyAlignment="1">
      <alignment horizontal="center" vertical="center"/>
    </xf>
    <xf numFmtId="0" fontId="77" fillId="0" borderId="118" xfId="0" applyFont="1" applyFill="1" applyBorder="1" applyAlignment="1">
      <alignment horizontal="center" vertical="center"/>
    </xf>
    <xf numFmtId="0" fontId="77" fillId="0" borderId="22" xfId="0" applyFont="1" applyFill="1" applyBorder="1" applyAlignment="1">
      <alignment horizontal="center" vertical="center"/>
    </xf>
    <xf numFmtId="0" fontId="77" fillId="0" borderId="23" xfId="0" applyFont="1" applyFill="1" applyBorder="1" applyAlignment="1">
      <alignment horizontal="center" vertical="center"/>
    </xf>
    <xf numFmtId="0" fontId="77" fillId="39" borderId="118" xfId="0" applyFont="1" applyFill="1" applyBorder="1" applyAlignment="1">
      <alignment vertical="center"/>
    </xf>
    <xf numFmtId="0" fontId="77" fillId="39" borderId="22" xfId="0" applyFont="1" applyFill="1" applyBorder="1" applyAlignment="1">
      <alignment vertical="center"/>
    </xf>
    <xf numFmtId="0" fontId="77" fillId="39" borderId="23" xfId="0" applyFont="1" applyFill="1" applyBorder="1" applyAlignment="1">
      <alignment vertical="center"/>
    </xf>
    <xf numFmtId="0" fontId="77" fillId="39" borderId="102" xfId="0" applyFont="1" applyFill="1" applyBorder="1" applyAlignment="1">
      <alignment vertical="center"/>
    </xf>
    <xf numFmtId="0" fontId="77" fillId="39" borderId="26" xfId="0" applyFont="1" applyFill="1" applyBorder="1" applyAlignment="1">
      <alignment vertical="center"/>
    </xf>
    <xf numFmtId="0" fontId="77" fillId="39" borderId="103" xfId="0" applyFont="1" applyFill="1" applyBorder="1" applyAlignment="1">
      <alignment vertical="center"/>
    </xf>
    <xf numFmtId="0" fontId="77" fillId="0" borderId="106" xfId="0" applyFont="1" applyFill="1" applyBorder="1" applyAlignment="1">
      <alignment horizontal="center" vertical="center"/>
    </xf>
    <xf numFmtId="0" fontId="77" fillId="0" borderId="24" xfId="0" applyFont="1" applyFill="1" applyBorder="1" applyAlignment="1">
      <alignment horizontal="center" vertical="center"/>
    </xf>
    <xf numFmtId="0" fontId="77" fillId="0" borderId="76" xfId="0" applyFont="1" applyFill="1" applyBorder="1" applyAlignment="1">
      <alignment horizontal="center" vertical="center"/>
    </xf>
    <xf numFmtId="0" fontId="76" fillId="0" borderId="28" xfId="0" applyFont="1" applyFill="1" applyBorder="1" applyAlignment="1">
      <alignment horizontal="center" vertical="center" textRotation="255" wrapText="1"/>
    </xf>
    <xf numFmtId="0" fontId="82" fillId="0" borderId="119" xfId="0" applyFont="1" applyFill="1" applyBorder="1" applyAlignment="1">
      <alignment vertical="center" shrinkToFit="1"/>
    </xf>
    <xf numFmtId="0" fontId="82" fillId="0" borderId="120" xfId="0" applyFont="1" applyFill="1" applyBorder="1" applyAlignment="1">
      <alignment vertical="center" shrinkToFit="1"/>
    </xf>
    <xf numFmtId="0" fontId="82" fillId="0" borderId="80" xfId="0" applyFont="1" applyFill="1" applyBorder="1" applyAlignment="1">
      <alignment horizontal="right" vertical="center"/>
    </xf>
    <xf numFmtId="0" fontId="83" fillId="0" borderId="80" xfId="0" applyFont="1" applyFill="1" applyBorder="1" applyAlignment="1">
      <alignment horizontal="right" vertical="center"/>
    </xf>
    <xf numFmtId="0" fontId="83" fillId="0" borderId="88" xfId="0" applyFont="1" applyFill="1" applyBorder="1" applyAlignment="1">
      <alignment horizontal="right" vertical="center"/>
    </xf>
    <xf numFmtId="0" fontId="83" fillId="0" borderId="104" xfId="0" applyFont="1" applyFill="1" applyBorder="1" applyAlignment="1">
      <alignment horizontal="right" vertical="center"/>
    </xf>
    <xf numFmtId="0" fontId="82" fillId="0" borderId="88" xfId="0" applyFont="1" applyFill="1" applyBorder="1" applyAlignment="1">
      <alignment horizontal="right" vertical="center"/>
    </xf>
    <xf numFmtId="0" fontId="82" fillId="0" borderId="104" xfId="0" applyFont="1" applyFill="1" applyBorder="1" applyAlignment="1">
      <alignment horizontal="right" vertical="center"/>
    </xf>
    <xf numFmtId="0" fontId="82" fillId="0" borderId="118" xfId="0" applyFont="1" applyFill="1" applyBorder="1" applyAlignment="1">
      <alignment horizontal="right" vertical="center"/>
    </xf>
    <xf numFmtId="0" fontId="82" fillId="0" borderId="22" xfId="0" applyFont="1" applyFill="1" applyBorder="1" applyAlignment="1">
      <alignment horizontal="right" vertical="center"/>
    </xf>
    <xf numFmtId="0" fontId="82" fillId="0" borderId="23" xfId="0" applyFont="1" applyFill="1" applyBorder="1" applyAlignment="1">
      <alignment horizontal="right" vertical="center"/>
    </xf>
    <xf numFmtId="0" fontId="82" fillId="0" borderId="0" xfId="0" applyFont="1" applyFill="1" applyAlignment="1">
      <alignment vertical="center"/>
    </xf>
    <xf numFmtId="0" fontId="82" fillId="39" borderId="121" xfId="0" applyFont="1" applyFill="1" applyBorder="1" applyAlignment="1">
      <alignment vertical="center" shrinkToFit="1"/>
    </xf>
    <xf numFmtId="0" fontId="82" fillId="0" borderId="121" xfId="0" applyFont="1" applyFill="1" applyBorder="1" applyAlignment="1">
      <alignment vertical="center" shrinkToFit="1"/>
    </xf>
    <xf numFmtId="0" fontId="83" fillId="39" borderId="118" xfId="0" applyFont="1" applyFill="1" applyBorder="1" applyAlignment="1">
      <alignment horizontal="right" vertical="center"/>
    </xf>
    <xf numFmtId="0" fontId="83" fillId="39" borderId="22" xfId="0" applyFont="1" applyFill="1" applyBorder="1" applyAlignment="1">
      <alignment horizontal="right" vertical="center"/>
    </xf>
    <xf numFmtId="0" fontId="82" fillId="39" borderId="118" xfId="0" applyFont="1" applyFill="1" applyBorder="1" applyAlignment="1">
      <alignment horizontal="right" vertical="center"/>
    </xf>
    <xf numFmtId="0" fontId="82" fillId="39" borderId="22" xfId="0" applyFont="1" applyFill="1" applyBorder="1" applyAlignment="1">
      <alignment horizontal="right" vertical="center"/>
    </xf>
    <xf numFmtId="0" fontId="82" fillId="39" borderId="23" xfId="0" applyFont="1" applyFill="1" applyBorder="1" applyAlignment="1">
      <alignment horizontal="right" vertical="center"/>
    </xf>
    <xf numFmtId="0" fontId="82" fillId="39" borderId="122" xfId="0" applyFont="1" applyFill="1" applyBorder="1" applyAlignment="1">
      <alignment horizontal="right" vertical="center"/>
    </xf>
    <xf numFmtId="0" fontId="82" fillId="39" borderId="123" xfId="0" applyFont="1" applyFill="1" applyBorder="1" applyAlignment="1">
      <alignment horizontal="right" vertical="center"/>
    </xf>
    <xf numFmtId="0" fontId="82" fillId="0" borderId="122" xfId="0" applyFont="1" applyFill="1" applyBorder="1" applyAlignment="1">
      <alignment horizontal="right" vertical="center"/>
    </xf>
    <xf numFmtId="0" fontId="82" fillId="0" borderId="0" xfId="0" applyFont="1" applyAlignment="1">
      <alignment vertical="center"/>
    </xf>
    <xf numFmtId="0" fontId="82" fillId="39" borderId="124" xfId="0" applyFont="1" applyFill="1" applyBorder="1" applyAlignment="1">
      <alignment horizontal="right" vertical="center"/>
    </xf>
    <xf numFmtId="0" fontId="82" fillId="40" borderId="118" xfId="0" applyFont="1" applyFill="1" applyBorder="1" applyAlignment="1">
      <alignment horizontal="right" vertical="center"/>
    </xf>
    <xf numFmtId="0" fontId="82" fillId="40" borderId="22" xfId="0" applyFont="1" applyFill="1" applyBorder="1" applyAlignment="1">
      <alignment horizontal="right" vertical="center"/>
    </xf>
    <xf numFmtId="0" fontId="82" fillId="40" borderId="23" xfId="0" applyFont="1" applyFill="1" applyBorder="1" applyAlignment="1">
      <alignment horizontal="right" vertical="center"/>
    </xf>
    <xf numFmtId="0" fontId="82" fillId="0" borderId="123" xfId="0" applyFont="1" applyFill="1" applyBorder="1" applyAlignment="1">
      <alignment horizontal="right" vertical="center"/>
    </xf>
    <xf numFmtId="0" fontId="82" fillId="39" borderId="125" xfId="0" applyFont="1" applyFill="1" applyBorder="1" applyAlignment="1">
      <alignment vertical="center" shrinkToFit="1"/>
    </xf>
    <xf numFmtId="0" fontId="83" fillId="39" borderId="102" xfId="0" applyFont="1" applyFill="1" applyBorder="1" applyAlignment="1">
      <alignment horizontal="right" vertical="center"/>
    </xf>
    <xf numFmtId="0" fontId="83" fillId="39" borderId="26" xfId="0" applyFont="1" applyFill="1" applyBorder="1" applyAlignment="1">
      <alignment horizontal="right" vertical="center"/>
    </xf>
    <xf numFmtId="0" fontId="82" fillId="39" borderId="102" xfId="0" applyFont="1" applyFill="1" applyBorder="1" applyAlignment="1">
      <alignment horizontal="right" vertical="center"/>
    </xf>
    <xf numFmtId="0" fontId="82" fillId="39" borderId="26" xfId="0" applyFont="1" applyFill="1" applyBorder="1" applyAlignment="1">
      <alignment horizontal="right" vertical="center"/>
    </xf>
    <xf numFmtId="0" fontId="82" fillId="39" borderId="126" xfId="0" applyFont="1" applyFill="1" applyBorder="1" applyAlignment="1">
      <alignment horizontal="right" vertical="center"/>
    </xf>
    <xf numFmtId="0" fontId="82" fillId="39" borderId="127" xfId="0" applyFont="1" applyFill="1" applyBorder="1" applyAlignment="1">
      <alignment horizontal="right" vertical="center"/>
    </xf>
    <xf numFmtId="0" fontId="82" fillId="39" borderId="103" xfId="0" applyFont="1" applyFill="1" applyBorder="1" applyAlignment="1">
      <alignment horizontal="right" vertical="center"/>
    </xf>
    <xf numFmtId="0" fontId="82" fillId="40" borderId="102" xfId="0" applyFont="1" applyFill="1" applyBorder="1" applyAlignment="1">
      <alignment horizontal="right" vertical="center"/>
    </xf>
    <xf numFmtId="0" fontId="82" fillId="40" borderId="26" xfId="0" applyFont="1" applyFill="1" applyBorder="1" applyAlignment="1">
      <alignment horizontal="right" vertical="center"/>
    </xf>
    <xf numFmtId="0" fontId="82" fillId="40" borderId="103" xfId="0" applyFont="1" applyFill="1" applyBorder="1" applyAlignment="1">
      <alignment horizontal="right" vertical="center"/>
    </xf>
    <xf numFmtId="0" fontId="82" fillId="0" borderId="26" xfId="0" applyFont="1" applyFill="1" applyBorder="1" applyAlignment="1">
      <alignment horizontal="right" vertical="center"/>
    </xf>
    <xf numFmtId="0" fontId="82" fillId="0" borderId="103" xfId="0" applyFont="1" applyFill="1" applyBorder="1" applyAlignment="1">
      <alignment horizontal="right" vertical="center"/>
    </xf>
    <xf numFmtId="0" fontId="82" fillId="39" borderId="28" xfId="0" applyFont="1" applyFill="1" applyBorder="1" applyAlignment="1">
      <alignment horizontal="right" vertical="center"/>
    </xf>
    <xf numFmtId="0" fontId="82" fillId="0" borderId="126" xfId="0" applyFont="1" applyFill="1" applyBorder="1" applyAlignment="1">
      <alignment horizontal="right" vertical="center"/>
    </xf>
    <xf numFmtId="0" fontId="77" fillId="0" borderId="45" xfId="0" applyFont="1" applyBorder="1" applyAlignment="1">
      <alignment horizontal="center" vertical="center"/>
    </xf>
    <xf numFmtId="0" fontId="82" fillId="0" borderId="128" xfId="0" applyFont="1" applyFill="1" applyBorder="1" applyAlignment="1">
      <alignment horizontal="right" vertical="center"/>
    </xf>
    <xf numFmtId="0" fontId="82" fillId="0" borderId="129" xfId="0" applyFont="1" applyFill="1" applyBorder="1" applyAlignment="1">
      <alignment horizontal="right" vertical="center"/>
    </xf>
    <xf numFmtId="0" fontId="83" fillId="0" borderId="128" xfId="0" applyFont="1" applyFill="1" applyBorder="1" applyAlignment="1">
      <alignment horizontal="right" vertical="center"/>
    </xf>
    <xf numFmtId="0" fontId="83" fillId="0" borderId="61" xfId="0" applyFont="1" applyFill="1" applyBorder="1" applyAlignment="1">
      <alignment horizontal="right" vertical="center"/>
    </xf>
    <xf numFmtId="0" fontId="83" fillId="0" borderId="21" xfId="0" applyFont="1" applyFill="1" applyBorder="1" applyAlignment="1">
      <alignment horizontal="right" vertical="center"/>
    </xf>
    <xf numFmtId="0" fontId="82" fillId="0" borderId="61" xfId="0" applyFont="1" applyFill="1" applyBorder="1" applyAlignment="1">
      <alignment horizontal="right" vertical="center"/>
    </xf>
    <xf numFmtId="0" fontId="82" fillId="0" borderId="18" xfId="0" applyFont="1" applyFill="1" applyBorder="1" applyAlignment="1">
      <alignment horizontal="right" vertical="center"/>
    </xf>
    <xf numFmtId="0" fontId="82" fillId="0" borderId="130" xfId="0" applyFont="1" applyFill="1" applyBorder="1" applyAlignment="1">
      <alignment horizontal="right" vertical="center"/>
    </xf>
    <xf numFmtId="0" fontId="82" fillId="0" borderId="21" xfId="0" applyFont="1" applyFill="1" applyBorder="1" applyAlignment="1">
      <alignment horizontal="right" vertical="center"/>
    </xf>
    <xf numFmtId="0" fontId="77" fillId="0" borderId="78" xfId="0" applyFont="1" applyFill="1" applyBorder="1" applyAlignment="1">
      <alignment horizontal="center" vertical="center" textRotation="255" wrapText="1"/>
    </xf>
    <xf numFmtId="0" fontId="77" fillId="0" borderId="25" xfId="0" applyFont="1" applyFill="1" applyBorder="1" applyAlignment="1">
      <alignment horizontal="center" vertical="center" wrapText="1"/>
    </xf>
    <xf numFmtId="0" fontId="77" fillId="37" borderId="25" xfId="0" applyFont="1" applyFill="1" applyBorder="1" applyAlignment="1">
      <alignment horizontal="center" vertical="center" wrapText="1"/>
    </xf>
    <xf numFmtId="0" fontId="77" fillId="37" borderId="79" xfId="0" applyFont="1" applyFill="1" applyBorder="1" applyAlignment="1">
      <alignment horizontal="center" vertical="center" wrapText="1"/>
    </xf>
    <xf numFmtId="0" fontId="76" fillId="0" borderId="75" xfId="0" applyFont="1" applyFill="1" applyBorder="1" applyAlignment="1">
      <alignment vertical="center" wrapText="1"/>
    </xf>
    <xf numFmtId="0" fontId="76" fillId="0" borderId="12" xfId="0" applyFont="1" applyFill="1" applyBorder="1" applyAlignment="1">
      <alignment vertical="center" wrapText="1"/>
    </xf>
    <xf numFmtId="0" fontId="78" fillId="0" borderId="78" xfId="0" applyFont="1" applyFill="1" applyBorder="1" applyAlignment="1">
      <alignment vertical="center" textRotation="255" shrinkToFit="1"/>
    </xf>
    <xf numFmtId="0" fontId="78" fillId="0" borderId="25" xfId="0" applyFont="1" applyFill="1" applyBorder="1" applyAlignment="1">
      <alignment vertical="center" textRotation="255" shrinkToFit="1"/>
    </xf>
    <xf numFmtId="0" fontId="77" fillId="0" borderId="25" xfId="0" applyFont="1" applyFill="1" applyBorder="1" applyAlignment="1">
      <alignment vertical="center" textRotation="255" shrinkToFit="1"/>
    </xf>
    <xf numFmtId="0" fontId="77" fillId="0" borderId="12" xfId="0" applyFont="1" applyFill="1" applyBorder="1" applyAlignment="1">
      <alignment vertical="center" textRotation="255" shrinkToFit="1"/>
    </xf>
    <xf numFmtId="0" fontId="77" fillId="10" borderId="108" xfId="0" applyFont="1" applyFill="1" applyBorder="1" applyAlignment="1">
      <alignment vertical="center" textRotation="255" wrapText="1"/>
    </xf>
    <xf numFmtId="0" fontId="77" fillId="10" borderId="72" xfId="0" applyFont="1" applyFill="1" applyBorder="1" applyAlignment="1">
      <alignment vertical="center" textRotation="255" wrapText="1"/>
    </xf>
    <xf numFmtId="0" fontId="77" fillId="10" borderId="109" xfId="0" applyFont="1" applyFill="1" applyBorder="1" applyAlignment="1">
      <alignment vertical="center" textRotation="255" wrapText="1"/>
    </xf>
    <xf numFmtId="0" fontId="80" fillId="0" borderId="78" xfId="0" applyFont="1" applyFill="1" applyBorder="1" applyAlignment="1">
      <alignment horizontal="center" vertical="center" textRotation="255" shrinkToFit="1"/>
    </xf>
    <xf numFmtId="0" fontId="76" fillId="0" borderId="25" xfId="0" applyFont="1" applyFill="1" applyBorder="1" applyAlignment="1">
      <alignment horizontal="center" vertical="center" textRotation="255"/>
    </xf>
    <xf numFmtId="0" fontId="80" fillId="0" borderId="25" xfId="0" applyFont="1" applyFill="1" applyBorder="1" applyAlignment="1">
      <alignment horizontal="center" vertical="center" textRotation="255" wrapText="1" shrinkToFit="1"/>
    </xf>
    <xf numFmtId="0" fontId="76" fillId="0" borderId="79" xfId="0" applyFont="1" applyFill="1" applyBorder="1" applyAlignment="1">
      <alignment horizontal="center" vertical="center" textRotation="255" wrapText="1"/>
    </xf>
    <xf numFmtId="0" fontId="77" fillId="39" borderId="118" xfId="0" applyFont="1" applyFill="1" applyBorder="1" applyAlignment="1">
      <alignment horizontal="center" vertical="center"/>
    </xf>
    <xf numFmtId="0" fontId="77" fillId="39" borderId="22" xfId="0" applyFont="1" applyFill="1" applyBorder="1" applyAlignment="1">
      <alignment horizontal="center" vertical="center"/>
    </xf>
    <xf numFmtId="0" fontId="77" fillId="39" borderId="23" xfId="0" applyFont="1" applyFill="1" applyBorder="1" applyAlignment="1">
      <alignment horizontal="center" vertical="center"/>
    </xf>
    <xf numFmtId="0" fontId="77" fillId="39" borderId="123" xfId="0" applyFont="1" applyFill="1" applyBorder="1" applyAlignment="1">
      <alignment horizontal="center" vertical="center"/>
    </xf>
    <xf numFmtId="0" fontId="77" fillId="39" borderId="122" xfId="0" applyFont="1" applyFill="1" applyBorder="1" applyAlignment="1">
      <alignment horizontal="center" vertical="center"/>
    </xf>
    <xf numFmtId="0" fontId="77" fillId="39" borderId="123" xfId="0" applyFont="1" applyFill="1" applyBorder="1" applyAlignment="1">
      <alignment vertical="center"/>
    </xf>
    <xf numFmtId="0" fontId="77" fillId="39" borderId="122" xfId="0" applyFont="1" applyFill="1" applyBorder="1" applyAlignment="1">
      <alignment vertical="center"/>
    </xf>
    <xf numFmtId="0" fontId="77" fillId="39" borderId="118" xfId="0" applyFont="1" applyFill="1" applyBorder="1" applyAlignment="1">
      <alignment vertical="center" shrinkToFit="1"/>
    </xf>
    <xf numFmtId="0" fontId="77" fillId="39" borderId="22" xfId="0" applyFont="1" applyFill="1" applyBorder="1" applyAlignment="1">
      <alignment vertical="center" shrinkToFit="1"/>
    </xf>
    <xf numFmtId="0" fontId="77" fillId="39" borderId="23" xfId="0" applyFont="1" applyFill="1" applyBorder="1" applyAlignment="1">
      <alignment vertical="center" shrinkToFit="1"/>
    </xf>
    <xf numFmtId="0" fontId="77" fillId="39" borderId="123" xfId="0" applyFont="1" applyFill="1" applyBorder="1" applyAlignment="1">
      <alignment vertical="center" shrinkToFit="1"/>
    </xf>
    <xf numFmtId="0" fontId="77" fillId="39" borderId="122" xfId="0" applyFont="1" applyFill="1" applyBorder="1" applyAlignment="1">
      <alignment vertical="center" shrinkToFit="1"/>
    </xf>
    <xf numFmtId="0" fontId="77" fillId="39" borderId="28" xfId="0" applyFont="1" applyFill="1" applyBorder="1" applyAlignment="1">
      <alignment vertical="center"/>
    </xf>
    <xf numFmtId="0" fontId="77" fillId="39" borderId="126" xfId="0" applyFont="1" applyFill="1" applyBorder="1" applyAlignment="1">
      <alignment vertical="center"/>
    </xf>
    <xf numFmtId="0" fontId="76" fillId="0" borderId="127" xfId="0" applyFont="1" applyFill="1" applyBorder="1" applyAlignment="1">
      <alignment horizontal="center" vertical="top" textRotation="255" shrinkToFit="1"/>
    </xf>
    <xf numFmtId="184" fontId="77" fillId="0" borderId="128" xfId="0" applyNumberFormat="1" applyFont="1" applyFill="1" applyBorder="1" applyAlignment="1">
      <alignment horizontal="center" vertical="center"/>
    </xf>
    <xf numFmtId="184" fontId="77" fillId="0" borderId="61" xfId="0" applyNumberFormat="1" applyFont="1" applyFill="1" applyBorder="1" applyAlignment="1">
      <alignment horizontal="center" vertical="center"/>
    </xf>
    <xf numFmtId="184" fontId="77" fillId="0" borderId="21" xfId="0" applyNumberFormat="1" applyFont="1" applyFill="1" applyBorder="1" applyAlignment="1">
      <alignment horizontal="center" vertical="center"/>
    </xf>
    <xf numFmtId="184" fontId="77" fillId="0" borderId="131" xfId="0" applyNumberFormat="1" applyFont="1" applyFill="1" applyBorder="1" applyAlignment="1">
      <alignment horizontal="center" vertical="center"/>
    </xf>
    <xf numFmtId="184" fontId="77" fillId="0" borderId="132" xfId="0" applyNumberFormat="1" applyFont="1" applyFill="1" applyBorder="1" applyAlignment="1">
      <alignment horizontal="center" vertical="center"/>
    </xf>
    <xf numFmtId="184" fontId="77" fillId="0" borderId="133" xfId="0" applyNumberFormat="1" applyFont="1" applyFill="1" applyBorder="1" applyAlignment="1">
      <alignment horizontal="center" vertical="center"/>
    </xf>
    <xf numFmtId="184" fontId="77" fillId="0" borderId="118" xfId="0" applyNumberFormat="1" applyFont="1" applyFill="1" applyBorder="1" applyAlignment="1">
      <alignment horizontal="center" vertical="center"/>
    </xf>
    <xf numFmtId="184" fontId="77" fillId="0" borderId="22" xfId="0" applyNumberFormat="1" applyFont="1" applyFill="1" applyBorder="1" applyAlignment="1">
      <alignment horizontal="center" vertical="center"/>
    </xf>
    <xf numFmtId="184" fontId="77" fillId="0" borderId="23" xfId="0" applyNumberFormat="1" applyFont="1" applyFill="1" applyBorder="1" applyAlignment="1">
      <alignment horizontal="center" vertical="center"/>
    </xf>
    <xf numFmtId="184" fontId="77" fillId="0" borderId="134" xfId="0" applyNumberFormat="1" applyFont="1" applyFill="1" applyBorder="1" applyAlignment="1">
      <alignment horizontal="center" vertical="center"/>
    </xf>
    <xf numFmtId="184" fontId="77" fillId="0" borderId="135" xfId="0" applyNumberFormat="1" applyFont="1" applyFill="1" applyBorder="1" applyAlignment="1">
      <alignment horizontal="center" vertical="center"/>
    </xf>
    <xf numFmtId="184" fontId="77" fillId="0" borderId="136" xfId="0" applyNumberFormat="1" applyFont="1" applyFill="1" applyBorder="1" applyAlignment="1">
      <alignment horizontal="center" vertical="center"/>
    </xf>
    <xf numFmtId="184" fontId="77" fillId="0" borderId="106" xfId="0" applyNumberFormat="1" applyFont="1" applyFill="1" applyBorder="1" applyAlignment="1">
      <alignment horizontal="center" vertical="center"/>
    </xf>
    <xf numFmtId="184" fontId="77" fillId="0" borderId="24" xfId="0" applyNumberFormat="1" applyFont="1" applyFill="1" applyBorder="1" applyAlignment="1">
      <alignment horizontal="center" vertical="center"/>
    </xf>
    <xf numFmtId="184" fontId="77" fillId="0" borderId="76" xfId="0" applyNumberFormat="1" applyFont="1" applyFill="1" applyBorder="1" applyAlignment="1">
      <alignment horizontal="center" vertical="center"/>
    </xf>
    <xf numFmtId="184" fontId="77" fillId="0" borderId="137" xfId="0" applyNumberFormat="1" applyFont="1" applyFill="1" applyBorder="1" applyAlignment="1">
      <alignment horizontal="center" vertical="center"/>
    </xf>
    <xf numFmtId="184" fontId="77" fillId="0" borderId="138" xfId="0" applyNumberFormat="1" applyFont="1" applyFill="1" applyBorder="1" applyAlignment="1">
      <alignment horizontal="center" vertical="center"/>
    </xf>
    <xf numFmtId="184" fontId="77" fillId="0" borderId="139" xfId="0" applyNumberFormat="1" applyFont="1" applyFill="1" applyBorder="1" applyAlignment="1">
      <alignment horizontal="center" vertical="center"/>
    </xf>
    <xf numFmtId="184" fontId="77" fillId="0" borderId="130" xfId="0" applyNumberFormat="1" applyFont="1" applyFill="1" applyBorder="1" applyAlignment="1">
      <alignment horizontal="center" vertical="center"/>
    </xf>
    <xf numFmtId="0" fontId="76" fillId="0" borderId="10" xfId="0" applyFont="1" applyBorder="1" applyAlignment="1" applyProtection="1">
      <alignment horizontal="center" vertical="center"/>
      <protection locked="0"/>
    </xf>
    <xf numFmtId="0" fontId="14" fillId="0" borderId="140" xfId="0" applyFont="1" applyBorder="1" applyAlignment="1" applyProtection="1">
      <alignment horizontal="center" vertical="center"/>
      <protection locked="0"/>
    </xf>
    <xf numFmtId="0" fontId="12" fillId="0" borderId="0" xfId="0" applyFont="1" applyAlignment="1" applyProtection="1">
      <alignment vertical="center"/>
      <protection/>
    </xf>
    <xf numFmtId="0" fontId="6" fillId="0" borderId="0" xfId="0" applyFont="1" applyAlignment="1" applyProtection="1">
      <alignment vertical="center"/>
      <protection/>
    </xf>
    <xf numFmtId="0" fontId="12" fillId="0" borderId="99"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12" fillId="0" borderId="41" xfId="0" applyFont="1" applyBorder="1" applyAlignment="1" applyProtection="1">
      <alignment horizontal="center" vertical="center"/>
      <protection/>
    </xf>
    <xf numFmtId="0" fontId="12" fillId="0" borderId="141" xfId="0" applyFont="1" applyBorder="1" applyAlignment="1" applyProtection="1">
      <alignment horizontal="center" vertical="center"/>
      <protection/>
    </xf>
    <xf numFmtId="0" fontId="12" fillId="0" borderId="99" xfId="0" applyFont="1" applyBorder="1" applyAlignment="1" applyProtection="1">
      <alignment horizontal="center" vertical="center" wrapText="1"/>
      <protection/>
    </xf>
    <xf numFmtId="0" fontId="12" fillId="0" borderId="61" xfId="0" applyFont="1" applyBorder="1" applyAlignment="1" applyProtection="1">
      <alignment horizontal="center" vertical="center"/>
      <protection/>
    </xf>
    <xf numFmtId="0" fontId="6" fillId="34" borderId="0" xfId="0" applyFont="1" applyFill="1" applyBorder="1" applyAlignment="1" applyProtection="1">
      <alignment vertical="center"/>
      <protection/>
    </xf>
    <xf numFmtId="0" fontId="6" fillId="0" borderId="22" xfId="0" applyFont="1" applyBorder="1" applyAlignment="1" applyProtection="1">
      <alignment vertical="center"/>
      <protection/>
    </xf>
    <xf numFmtId="0" fontId="11" fillId="0" borderId="0" xfId="0" applyFont="1" applyBorder="1" applyAlignment="1" applyProtection="1">
      <alignment vertical="center"/>
      <protection/>
    </xf>
    <xf numFmtId="0" fontId="12" fillId="0" borderId="142" xfId="0" applyFont="1" applyBorder="1" applyAlignment="1" applyProtection="1">
      <alignment vertical="center"/>
      <protection/>
    </xf>
    <xf numFmtId="0" fontId="14" fillId="0" borderId="142" xfId="0" applyFont="1" applyFill="1" applyBorder="1" applyAlignment="1" applyProtection="1">
      <alignment vertical="center" wrapText="1"/>
      <protection/>
    </xf>
    <xf numFmtId="0" fontId="14" fillId="0" borderId="107"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12" fillId="0" borderId="124" xfId="0" applyFont="1" applyBorder="1" applyAlignment="1" applyProtection="1">
      <alignment vertical="center"/>
      <protection/>
    </xf>
    <xf numFmtId="0" fontId="14" fillId="0" borderId="12" xfId="0" applyFont="1" applyBorder="1" applyAlignment="1" applyProtection="1">
      <alignment horizontal="left" vertical="center"/>
      <protection/>
    </xf>
    <xf numFmtId="0" fontId="6" fillId="0" borderId="0" xfId="0" applyFont="1" applyAlignment="1" applyProtection="1">
      <alignment horizontal="right" vertical="center"/>
      <protection/>
    </xf>
    <xf numFmtId="0" fontId="14" fillId="0" borderId="0" xfId="0" applyFont="1" applyFill="1" applyBorder="1" applyAlignment="1" applyProtection="1">
      <alignment horizontal="center" vertical="center"/>
      <protection/>
    </xf>
    <xf numFmtId="0" fontId="14" fillId="0" borderId="143" xfId="0" applyFont="1" applyFill="1" applyBorder="1" applyAlignment="1" applyProtection="1">
      <alignment horizontal="center" vertical="center"/>
      <protection/>
    </xf>
    <xf numFmtId="0" fontId="12" fillId="0" borderId="143" xfId="0" applyFont="1" applyBorder="1" applyAlignment="1" applyProtection="1">
      <alignment vertical="center"/>
      <protection/>
    </xf>
    <xf numFmtId="0" fontId="12" fillId="0" borderId="144" xfId="0" applyFont="1" applyFill="1" applyBorder="1" applyAlignment="1" applyProtection="1">
      <alignment horizontal="left"/>
      <protection/>
    </xf>
    <xf numFmtId="0" fontId="16" fillId="0" borderId="0" xfId="0" applyFont="1" applyBorder="1" applyAlignment="1" applyProtection="1">
      <alignment/>
      <protection/>
    </xf>
    <xf numFmtId="0" fontId="14" fillId="0" borderId="35"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6" fillId="0" borderId="0" xfId="0" applyFont="1" applyFill="1" applyBorder="1" applyAlignment="1" applyProtection="1">
      <alignment/>
      <protection/>
    </xf>
    <xf numFmtId="0" fontId="20" fillId="0" borderId="0" xfId="0" applyFont="1" applyFill="1" applyBorder="1" applyAlignment="1" applyProtection="1">
      <alignment vertical="top" wrapText="1"/>
      <protection/>
    </xf>
    <xf numFmtId="0" fontId="12" fillId="0" borderId="26"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12" fillId="0" borderId="145" xfId="0" applyFont="1" applyFill="1" applyBorder="1" applyAlignment="1" applyProtection="1">
      <alignment horizontal="center"/>
      <protection/>
    </xf>
    <xf numFmtId="181" fontId="12" fillId="0" borderId="88" xfId="0" applyNumberFormat="1" applyFont="1" applyFill="1" applyBorder="1" applyAlignment="1" applyProtection="1">
      <alignment vertical="center" shrinkToFit="1"/>
      <protection/>
    </xf>
    <xf numFmtId="181" fontId="12" fillId="0" borderId="89" xfId="0" applyNumberFormat="1" applyFont="1" applyFill="1" applyBorder="1" applyAlignment="1" applyProtection="1">
      <alignment vertical="center" shrinkToFit="1"/>
      <protection/>
    </xf>
    <xf numFmtId="181" fontId="12" fillId="0" borderId="84" xfId="0" applyNumberFormat="1" applyFont="1" applyFill="1" applyBorder="1" applyAlignment="1" applyProtection="1">
      <alignment vertical="center" shrinkToFit="1"/>
      <protection/>
    </xf>
    <xf numFmtId="181" fontId="12" fillId="0" borderId="90" xfId="0" applyNumberFormat="1" applyFont="1" applyFill="1" applyBorder="1" applyAlignment="1" applyProtection="1">
      <alignment vertical="center" shrinkToFit="1"/>
      <protection/>
    </xf>
    <xf numFmtId="0" fontId="12" fillId="0" borderId="93" xfId="0" applyFont="1" applyFill="1" applyBorder="1" applyAlignment="1" applyProtection="1">
      <alignment horizontal="center"/>
      <protection/>
    </xf>
    <xf numFmtId="181" fontId="12" fillId="0" borderId="91" xfId="0" applyNumberFormat="1" applyFont="1" applyFill="1" applyBorder="1" applyAlignment="1" applyProtection="1">
      <alignment vertical="center" shrinkToFit="1"/>
      <protection/>
    </xf>
    <xf numFmtId="181" fontId="12" fillId="0" borderId="92" xfId="0" applyNumberFormat="1" applyFont="1" applyFill="1" applyBorder="1" applyAlignment="1" applyProtection="1">
      <alignment vertical="center" shrinkToFit="1"/>
      <protection/>
    </xf>
    <xf numFmtId="181" fontId="12" fillId="0" borderId="94" xfId="0" applyNumberFormat="1" applyFont="1" applyFill="1" applyBorder="1" applyAlignment="1" applyProtection="1">
      <alignment vertical="center" shrinkToFit="1"/>
      <protection/>
    </xf>
    <xf numFmtId="0" fontId="12" fillId="0" borderId="146" xfId="0" applyFont="1" applyFill="1" applyBorder="1" applyAlignment="1" applyProtection="1">
      <alignment horizontal="center"/>
      <protection/>
    </xf>
    <xf numFmtId="181" fontId="12" fillId="0" borderId="25" xfId="0" applyNumberFormat="1" applyFont="1" applyFill="1" applyBorder="1" applyAlignment="1" applyProtection="1">
      <alignment vertical="center" shrinkToFit="1"/>
      <protection/>
    </xf>
    <xf numFmtId="181" fontId="12" fillId="0" borderId="95" xfId="0" applyNumberFormat="1" applyFont="1" applyFill="1" applyBorder="1" applyAlignment="1" applyProtection="1">
      <alignment vertical="center" shrinkToFit="1"/>
      <protection/>
    </xf>
    <xf numFmtId="181" fontId="12" fillId="0" borderId="36" xfId="0" applyNumberFormat="1" applyFont="1" applyFill="1" applyBorder="1" applyAlignment="1" applyProtection="1">
      <alignment vertical="center" shrinkToFit="1"/>
      <protection/>
    </xf>
    <xf numFmtId="0" fontId="16" fillId="0" borderId="147" xfId="0" applyFont="1" applyFill="1" applyBorder="1" applyAlignment="1" applyProtection="1">
      <alignment/>
      <protection/>
    </xf>
    <xf numFmtId="0" fontId="20" fillId="0" borderId="30" xfId="0" applyFont="1" applyFill="1" applyBorder="1" applyAlignment="1" applyProtection="1">
      <alignment horizontal="center" vertical="center" wrapText="1"/>
      <protection/>
    </xf>
    <xf numFmtId="0" fontId="20" fillId="0" borderId="31" xfId="0" applyFont="1" applyFill="1" applyBorder="1" applyAlignment="1" applyProtection="1">
      <alignment horizontal="center" vertical="center" wrapText="1"/>
      <protection/>
    </xf>
    <xf numFmtId="0" fontId="20" fillId="0" borderId="32" xfId="0" applyFont="1" applyFill="1" applyBorder="1" applyAlignment="1" applyProtection="1">
      <alignment horizontal="center" vertical="center" wrapText="1"/>
      <protection/>
    </xf>
    <xf numFmtId="181" fontId="12" fillId="0" borderId="148" xfId="0" applyNumberFormat="1" applyFont="1" applyFill="1" applyBorder="1" applyAlignment="1" applyProtection="1">
      <alignment vertical="center" shrinkToFit="1"/>
      <protection/>
    </xf>
    <xf numFmtId="181" fontId="12" fillId="0" borderId="149" xfId="0" applyNumberFormat="1" applyFont="1" applyFill="1" applyBorder="1" applyAlignment="1" applyProtection="1">
      <alignment vertical="center" shrinkToFit="1"/>
      <protection/>
    </xf>
    <xf numFmtId="0" fontId="12" fillId="0" borderId="0" xfId="0" applyFont="1" applyFill="1" applyBorder="1" applyAlignment="1" applyProtection="1">
      <alignment/>
      <protection/>
    </xf>
    <xf numFmtId="0" fontId="16" fillId="0" borderId="150" xfId="0" applyFont="1" applyFill="1" applyBorder="1" applyAlignment="1" applyProtection="1">
      <alignment/>
      <protection/>
    </xf>
    <xf numFmtId="0" fontId="20" fillId="13" borderId="30" xfId="0" applyFont="1" applyFill="1" applyBorder="1" applyAlignment="1" applyProtection="1">
      <alignment horizontal="center" vertical="center" wrapText="1"/>
      <protection/>
    </xf>
    <xf numFmtId="0" fontId="20" fillId="13" borderId="31" xfId="0" applyFont="1" applyFill="1" applyBorder="1" applyAlignment="1" applyProtection="1">
      <alignment horizontal="center" vertical="center" wrapText="1"/>
      <protection/>
    </xf>
    <xf numFmtId="0" fontId="20" fillId="13" borderId="32" xfId="0" applyFont="1" applyFill="1" applyBorder="1" applyAlignment="1" applyProtection="1">
      <alignment horizontal="center" vertical="center" wrapText="1"/>
      <protection/>
    </xf>
    <xf numFmtId="181" fontId="12" fillId="0" borderId="11" xfId="0" applyNumberFormat="1" applyFont="1" applyFill="1" applyBorder="1" applyAlignment="1" applyProtection="1">
      <alignment vertical="center" shrinkToFit="1"/>
      <protection/>
    </xf>
    <xf numFmtId="181" fontId="12" fillId="0" borderId="83" xfId="0" applyNumberFormat="1" applyFont="1" applyFill="1" applyBorder="1" applyAlignment="1" applyProtection="1">
      <alignment vertical="center" shrinkToFit="1"/>
      <protection/>
    </xf>
    <xf numFmtId="0" fontId="6" fillId="0" borderId="151" xfId="0" applyFont="1" applyFill="1" applyBorder="1" applyAlignment="1" applyProtection="1">
      <alignment horizontal="center"/>
      <protection/>
    </xf>
    <xf numFmtId="0" fontId="6" fillId="0" borderId="152" xfId="0" applyFont="1" applyFill="1" applyBorder="1" applyAlignment="1" applyProtection="1">
      <alignment horizontal="center"/>
      <protection/>
    </xf>
    <xf numFmtId="0" fontId="78" fillId="0" borderId="0" xfId="0" applyFont="1" applyAlignment="1" applyProtection="1">
      <alignment vertical="center"/>
      <protection/>
    </xf>
    <xf numFmtId="0" fontId="78" fillId="0" borderId="99" xfId="0" applyFont="1" applyBorder="1" applyAlignment="1" applyProtection="1">
      <alignment horizontal="center" vertical="center"/>
      <protection/>
    </xf>
    <xf numFmtId="0" fontId="78" fillId="0" borderId="41" xfId="0" applyFont="1" applyBorder="1" applyAlignment="1" applyProtection="1">
      <alignment horizontal="center" vertical="center"/>
      <protection/>
    </xf>
    <xf numFmtId="0" fontId="78" fillId="0" borderId="87" xfId="0" applyFont="1" applyBorder="1" applyAlignment="1" applyProtection="1">
      <alignment horizontal="center" vertical="center"/>
      <protection/>
    </xf>
    <xf numFmtId="0" fontId="78" fillId="0" borderId="99" xfId="0" applyFont="1" applyBorder="1" applyAlignment="1" applyProtection="1">
      <alignment horizontal="center" vertical="center" wrapText="1"/>
      <protection/>
    </xf>
    <xf numFmtId="0" fontId="76" fillId="0" borderId="153"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11" xfId="0" applyFont="1" applyBorder="1" applyAlignment="1" applyProtection="1">
      <alignment vertical="center"/>
      <protection/>
    </xf>
    <xf numFmtId="0" fontId="76" fillId="0" borderId="40" xfId="0" applyFont="1" applyBorder="1" applyAlignment="1" applyProtection="1">
      <alignment vertical="center"/>
      <protection/>
    </xf>
    <xf numFmtId="0" fontId="84" fillId="0" borderId="0" xfId="0" applyFont="1" applyAlignment="1" applyProtection="1">
      <alignment vertical="center"/>
      <protection/>
    </xf>
    <xf numFmtId="0" fontId="76" fillId="0" borderId="123" xfId="0" applyFont="1" applyBorder="1" applyAlignment="1" applyProtection="1">
      <alignment vertical="center"/>
      <protection/>
    </xf>
    <xf numFmtId="0" fontId="76" fillId="0" borderId="34" xfId="0" applyFont="1" applyBorder="1" applyAlignment="1" applyProtection="1">
      <alignment vertical="center"/>
      <protection/>
    </xf>
    <xf numFmtId="0" fontId="80" fillId="0" borderId="153" xfId="0" applyFont="1" applyBorder="1" applyAlignment="1" applyProtection="1">
      <alignment vertical="center"/>
      <protection/>
    </xf>
    <xf numFmtId="0" fontId="76" fillId="0" borderId="36" xfId="0" applyFont="1" applyBorder="1" applyAlignment="1" applyProtection="1">
      <alignment vertical="center"/>
      <protection/>
    </xf>
    <xf numFmtId="0" fontId="78" fillId="0" borderId="61" xfId="0" applyFont="1" applyBorder="1" applyAlignment="1" applyProtection="1">
      <alignment horizontal="center" vertical="center"/>
      <protection/>
    </xf>
    <xf numFmtId="0" fontId="78" fillId="34" borderId="0" xfId="0" applyFont="1" applyFill="1" applyBorder="1" applyAlignment="1" applyProtection="1">
      <alignment vertical="center"/>
      <protection/>
    </xf>
    <xf numFmtId="0" fontId="81" fillId="0" borderId="0" xfId="0" applyFont="1" applyBorder="1" applyAlignment="1" applyProtection="1">
      <alignment vertical="center"/>
      <protection/>
    </xf>
    <xf numFmtId="0" fontId="78" fillId="0" borderId="0" xfId="0" applyFont="1" applyBorder="1" applyAlignment="1" applyProtection="1">
      <alignment vertical="center"/>
      <protection/>
    </xf>
    <xf numFmtId="176" fontId="78" fillId="0" borderId="0" xfId="0" applyNumberFormat="1" applyFont="1" applyBorder="1" applyAlignment="1" applyProtection="1">
      <alignment horizontal="center" vertical="center" wrapText="1"/>
      <protection/>
    </xf>
    <xf numFmtId="0" fontId="78" fillId="0" borderId="0" xfId="0" applyFont="1" applyBorder="1" applyAlignment="1" applyProtection="1">
      <alignment horizontal="center" vertical="center"/>
      <protection/>
    </xf>
    <xf numFmtId="0" fontId="78" fillId="0" borderId="0" xfId="0" applyFont="1" applyAlignment="1" applyProtection="1">
      <alignment horizontal="right" vertical="center"/>
      <protection/>
    </xf>
    <xf numFmtId="0" fontId="76" fillId="0" borderId="0" xfId="0" applyFont="1" applyFill="1" applyBorder="1" applyAlignment="1" applyProtection="1">
      <alignment vertical="center"/>
      <protection/>
    </xf>
    <xf numFmtId="0" fontId="78" fillId="0" borderId="10" xfId="0" applyFont="1" applyBorder="1" applyAlignment="1" applyProtection="1">
      <alignment horizontal="center" vertical="center"/>
      <protection/>
    </xf>
    <xf numFmtId="181" fontId="76" fillId="0" borderId="141" xfId="0" applyNumberFormat="1" applyFont="1" applyBorder="1" applyAlignment="1" applyProtection="1">
      <alignment vertical="center"/>
      <protection/>
    </xf>
    <xf numFmtId="0" fontId="7" fillId="0" borderId="0" xfId="0" applyFont="1" applyFill="1" applyBorder="1" applyAlignment="1" applyProtection="1">
      <alignment vertical="center"/>
      <protection/>
    </xf>
    <xf numFmtId="0" fontId="78" fillId="0" borderId="141" xfId="0" applyFont="1" applyBorder="1" applyAlignment="1" applyProtection="1">
      <alignment horizontal="center" vertical="center"/>
      <protection/>
    </xf>
    <xf numFmtId="0" fontId="85" fillId="0" borderId="0" xfId="0" applyFont="1" applyAlignment="1" applyProtection="1">
      <alignment horizontal="righ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horizontal="left" vertical="center"/>
      <protection/>
    </xf>
    <xf numFmtId="0" fontId="81" fillId="0" borderId="0" xfId="0" applyFont="1" applyAlignment="1" applyProtection="1">
      <alignment horizontal="left" vertical="center"/>
      <protection/>
    </xf>
    <xf numFmtId="0" fontId="85" fillId="0" borderId="0" xfId="0" applyFont="1" applyAlignment="1" applyProtection="1">
      <alignment horizontal="center" vertical="center"/>
      <protection/>
    </xf>
    <xf numFmtId="0" fontId="76" fillId="6" borderId="37" xfId="0" applyFont="1" applyFill="1" applyBorder="1" applyAlignment="1" applyProtection="1">
      <alignment vertical="center"/>
      <protection/>
    </xf>
    <xf numFmtId="0" fontId="76" fillId="6" borderId="40" xfId="0" applyFont="1" applyFill="1" applyBorder="1" applyAlignment="1" applyProtection="1">
      <alignment vertical="center"/>
      <protection/>
    </xf>
    <xf numFmtId="0" fontId="78" fillId="0" borderId="0" xfId="0" applyFont="1" applyBorder="1" applyAlignment="1" applyProtection="1">
      <alignment horizontal="center" vertical="center" textRotation="255"/>
      <protection/>
    </xf>
    <xf numFmtId="0" fontId="76" fillId="0" borderId="0" xfId="0" applyFont="1" applyBorder="1" applyAlignment="1" applyProtection="1">
      <alignment horizontal="center" vertical="center"/>
      <protection/>
    </xf>
    <xf numFmtId="0" fontId="76" fillId="0" borderId="0" xfId="0" applyFont="1" applyBorder="1" applyAlignment="1" applyProtection="1">
      <alignment horizontal="right" vertical="center"/>
      <protection/>
    </xf>
    <xf numFmtId="0" fontId="13" fillId="34" borderId="33" xfId="61" applyFont="1" applyFill="1" applyBorder="1" applyAlignment="1" applyProtection="1">
      <alignment horizontal="center" vertical="center" wrapText="1"/>
      <protection/>
    </xf>
    <xf numFmtId="0" fontId="13" fillId="34" borderId="30" xfId="61" applyFont="1" applyFill="1" applyBorder="1" applyAlignment="1" applyProtection="1">
      <alignment horizontal="center" vertical="center" wrapText="1"/>
      <protection/>
    </xf>
    <xf numFmtId="0" fontId="13" fillId="34" borderId="31" xfId="61" applyFont="1" applyFill="1" applyBorder="1" applyAlignment="1" applyProtection="1">
      <alignment horizontal="center" vertical="center" wrapText="1"/>
      <protection/>
    </xf>
    <xf numFmtId="0" fontId="3" fillId="34" borderId="32" xfId="61" applyFont="1" applyFill="1" applyBorder="1" applyAlignment="1" applyProtection="1">
      <alignment horizontal="center" vertical="center"/>
      <protection/>
    </xf>
    <xf numFmtId="0" fontId="0" fillId="0" borderId="0" xfId="61" applyFont="1" applyProtection="1">
      <alignment/>
      <protection/>
    </xf>
    <xf numFmtId="0" fontId="80" fillId="0" borderId="45" xfId="61" applyFont="1" applyBorder="1" applyAlignment="1" applyProtection="1">
      <alignment horizontal="center" vertical="center"/>
      <protection/>
    </xf>
    <xf numFmtId="0" fontId="80" fillId="0" borderId="32" xfId="61" applyFont="1" applyBorder="1" applyAlignment="1" applyProtection="1">
      <alignment horizontal="center" vertical="center"/>
      <protection/>
    </xf>
    <xf numFmtId="0" fontId="86" fillId="0" borderId="33" xfId="0" applyFont="1" applyBorder="1" applyAlignment="1" applyProtection="1">
      <alignment horizontal="center" vertical="center"/>
      <protection/>
    </xf>
    <xf numFmtId="0" fontId="86" fillId="0" borderId="30" xfId="0" applyFont="1" applyBorder="1" applyAlignment="1" applyProtection="1">
      <alignment horizontal="center" vertical="center"/>
      <protection/>
    </xf>
    <xf numFmtId="0" fontId="86" fillId="0" borderId="45" xfId="0" applyFont="1" applyBorder="1" applyAlignment="1" applyProtection="1">
      <alignment horizontal="center" vertical="center"/>
      <protection/>
    </xf>
    <xf numFmtId="0" fontId="78" fillId="0" borderId="74" xfId="0" applyFont="1" applyBorder="1" applyAlignment="1" applyProtection="1">
      <alignment vertical="center"/>
      <protection/>
    </xf>
    <xf numFmtId="0" fontId="76" fillId="0" borderId="48" xfId="0" applyFont="1" applyBorder="1" applyAlignment="1" applyProtection="1">
      <alignment vertical="center"/>
      <protection/>
    </xf>
    <xf numFmtId="0" fontId="76" fillId="6" borderId="39" xfId="0" applyFont="1" applyFill="1" applyBorder="1" applyAlignment="1" applyProtection="1">
      <alignment vertical="center"/>
      <protection/>
    </xf>
    <xf numFmtId="0" fontId="78" fillId="0" borderId="0" xfId="0" applyFont="1" applyFill="1" applyAlignment="1" applyProtection="1">
      <alignment vertical="center"/>
      <protection/>
    </xf>
    <xf numFmtId="0" fontId="78" fillId="0" borderId="65" xfId="0" applyFont="1" applyBorder="1" applyAlignment="1" applyProtection="1">
      <alignment vertical="center"/>
      <protection/>
    </xf>
    <xf numFmtId="0" fontId="78" fillId="0" borderId="67" xfId="0" applyFont="1" applyBorder="1" applyAlignment="1" applyProtection="1">
      <alignment vertical="center"/>
      <protection/>
    </xf>
    <xf numFmtId="0" fontId="76" fillId="6" borderId="34" xfId="0" applyFont="1" applyFill="1" applyBorder="1" applyAlignment="1" applyProtection="1">
      <alignment vertical="center"/>
      <protection/>
    </xf>
    <xf numFmtId="0" fontId="76" fillId="0" borderId="77" xfId="0" applyFont="1" applyBorder="1" applyAlignment="1" applyProtection="1">
      <alignment vertical="center"/>
      <protection/>
    </xf>
    <xf numFmtId="0" fontId="76" fillId="6" borderId="154" xfId="0" applyFont="1" applyFill="1" applyBorder="1" applyAlignment="1" applyProtection="1">
      <alignment vertical="center"/>
      <protection/>
    </xf>
    <xf numFmtId="0" fontId="76" fillId="0" borderId="0" xfId="0" applyFont="1" applyBorder="1" applyAlignment="1" applyProtection="1">
      <alignment horizontal="left" vertical="center"/>
      <protection/>
    </xf>
    <xf numFmtId="0" fontId="86" fillId="0" borderId="33" xfId="0" applyFont="1" applyBorder="1" applyAlignment="1" applyProtection="1">
      <alignment horizontal="center" vertical="center" wrapText="1"/>
      <protection/>
    </xf>
    <xf numFmtId="0" fontId="86" fillId="0" borderId="30" xfId="0" applyFont="1" applyBorder="1" applyAlignment="1" applyProtection="1">
      <alignment horizontal="center" vertical="center" wrapText="1"/>
      <protection/>
    </xf>
    <xf numFmtId="0" fontId="86" fillId="0" borderId="41" xfId="0" applyFont="1" applyBorder="1" applyAlignment="1" applyProtection="1">
      <alignment horizontal="center" vertical="center" wrapText="1"/>
      <protection/>
    </xf>
    <xf numFmtId="0" fontId="86" fillId="0" borderId="72" xfId="0" applyFont="1" applyBorder="1" applyAlignment="1" applyProtection="1">
      <alignment horizontal="center" vertical="center" wrapText="1"/>
      <protection/>
    </xf>
    <xf numFmtId="0" fontId="76" fillId="6" borderId="65" xfId="0" applyFont="1" applyFill="1" applyBorder="1" applyAlignment="1" applyProtection="1">
      <alignment vertical="center"/>
      <protection/>
    </xf>
    <xf numFmtId="0" fontId="76" fillId="0" borderId="67" xfId="0" applyFont="1" applyBorder="1" applyAlignment="1" applyProtection="1">
      <alignment vertical="center"/>
      <protection/>
    </xf>
    <xf numFmtId="0" fontId="76" fillId="0" borderId="155" xfId="0" applyFont="1" applyBorder="1" applyAlignment="1" applyProtection="1">
      <alignment vertical="center"/>
      <protection/>
    </xf>
    <xf numFmtId="0" fontId="76" fillId="6" borderId="156" xfId="0" applyFont="1" applyFill="1" applyBorder="1" applyAlignment="1" applyProtection="1">
      <alignment vertical="center"/>
      <protection/>
    </xf>
    <xf numFmtId="0" fontId="81" fillId="0" borderId="0" xfId="0" applyFont="1" applyBorder="1" applyAlignment="1" applyProtection="1">
      <alignment horizontal="center" vertical="center" textRotation="255"/>
      <protection/>
    </xf>
    <xf numFmtId="181" fontId="76" fillId="0" borderId="0" xfId="0" applyNumberFormat="1" applyFont="1" applyBorder="1" applyAlignment="1" applyProtection="1">
      <alignment vertical="center"/>
      <protection/>
    </xf>
    <xf numFmtId="0" fontId="86" fillId="0" borderId="0" xfId="0" applyFont="1" applyBorder="1" applyAlignment="1" applyProtection="1">
      <alignment horizontal="center" vertical="center"/>
      <protection/>
    </xf>
    <xf numFmtId="0" fontId="76" fillId="0" borderId="74" xfId="0" applyFont="1" applyBorder="1" applyAlignment="1" applyProtection="1">
      <alignment vertical="center"/>
      <protection/>
    </xf>
    <xf numFmtId="0" fontId="76" fillId="0" borderId="0" xfId="0" applyFont="1" applyFill="1" applyBorder="1" applyAlignment="1" applyProtection="1">
      <alignment horizontal="center" vertical="center"/>
      <protection/>
    </xf>
    <xf numFmtId="0" fontId="76" fillId="0" borderId="0" xfId="0" applyFont="1" applyBorder="1" applyAlignment="1" applyProtection="1">
      <alignment horizontal="center" vertical="center" textRotation="255"/>
      <protection/>
    </xf>
    <xf numFmtId="0" fontId="14" fillId="0" borderId="0" xfId="0" applyFont="1" applyBorder="1" applyAlignment="1" applyProtection="1">
      <alignment horizontal="left" vertical="center"/>
      <protection/>
    </xf>
    <xf numFmtId="0" fontId="12" fillId="0" borderId="0" xfId="0" applyFont="1" applyBorder="1" applyAlignment="1" applyProtection="1">
      <alignment horizontal="center" vertical="center" textRotation="255"/>
      <protection/>
    </xf>
    <xf numFmtId="0" fontId="14" fillId="0" borderId="0" xfId="0" applyFont="1" applyBorder="1" applyAlignment="1" applyProtection="1">
      <alignment vertical="center" shrinkToFit="1"/>
      <protection/>
    </xf>
    <xf numFmtId="0" fontId="14" fillId="0" borderId="0" xfId="0" applyFont="1" applyFill="1" applyBorder="1" applyAlignment="1" applyProtection="1">
      <alignment horizontal="center" vertical="top" wrapText="1"/>
      <protection/>
    </xf>
    <xf numFmtId="0" fontId="6" fillId="0" borderId="0" xfId="0" applyFont="1" applyBorder="1" applyAlignment="1" applyProtection="1">
      <alignment vertical="center"/>
      <protection/>
    </xf>
    <xf numFmtId="0" fontId="76" fillId="0" borderId="0" xfId="0" applyFont="1" applyFill="1" applyBorder="1" applyAlignment="1" applyProtection="1">
      <alignment vertical="center" wrapText="1"/>
      <protection/>
    </xf>
    <xf numFmtId="0" fontId="76" fillId="41" borderId="101" xfId="0" applyFont="1" applyFill="1" applyBorder="1" applyAlignment="1">
      <alignment horizontal="center" vertical="center" textRotation="255" wrapText="1"/>
    </xf>
    <xf numFmtId="0" fontId="76" fillId="0" borderId="140" xfId="0" applyFont="1" applyBorder="1" applyAlignment="1" applyProtection="1">
      <alignment horizontal="center" vertical="center"/>
      <protection locked="0"/>
    </xf>
    <xf numFmtId="0" fontId="14" fillId="0" borderId="17"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184" fontId="77" fillId="0" borderId="0" xfId="0" applyNumberFormat="1" applyFont="1" applyAlignment="1">
      <alignment vertical="center"/>
    </xf>
    <xf numFmtId="0" fontId="14" fillId="0" borderId="14" xfId="0" applyFont="1" applyBorder="1" applyAlignment="1" applyProtection="1">
      <alignment horizontal="center" vertical="center"/>
      <protection locked="0"/>
    </xf>
    <xf numFmtId="0" fontId="82" fillId="0" borderId="18" xfId="0" applyNumberFormat="1" applyFont="1" applyFill="1" applyBorder="1" applyAlignment="1">
      <alignment horizontal="right" vertical="center"/>
    </xf>
    <xf numFmtId="0" fontId="82" fillId="0" borderId="157" xfId="0" applyNumberFormat="1" applyFont="1" applyFill="1" applyBorder="1" applyAlignment="1">
      <alignment horizontal="right" vertical="center"/>
    </xf>
    <xf numFmtId="0" fontId="82" fillId="0" borderId="130" xfId="0" applyNumberFormat="1" applyFont="1" applyFill="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8" fillId="0" borderId="99" xfId="0" applyFont="1" applyBorder="1" applyAlignment="1" applyProtection="1">
      <alignment horizontal="center" vertical="center" wrapText="1"/>
      <protection/>
    </xf>
    <xf numFmtId="0" fontId="12" fillId="0" borderId="107" xfId="0" applyFont="1" applyBorder="1" applyAlignment="1" applyProtection="1">
      <alignment horizontal="left" vertical="center"/>
      <protection/>
    </xf>
    <xf numFmtId="0" fontId="12" fillId="0" borderId="18"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181" fontId="76" fillId="0" borderId="41" xfId="0" applyNumberFormat="1" applyFont="1" applyBorder="1" applyAlignment="1" applyProtection="1">
      <alignment horizontal="center" vertical="center" shrinkToFit="1"/>
      <protection/>
    </xf>
    <xf numFmtId="181" fontId="76" fillId="0" borderId="10" xfId="0" applyNumberFormat="1" applyFont="1" applyBorder="1" applyAlignment="1" applyProtection="1">
      <alignment horizontal="center" vertical="center" shrinkToFit="1"/>
      <protection/>
    </xf>
    <xf numFmtId="181" fontId="76" fillId="0" borderId="0" xfId="0" applyNumberFormat="1" applyFont="1" applyBorder="1" applyAlignment="1" applyProtection="1">
      <alignment horizontal="center" vertical="center" shrinkToFit="1"/>
      <protection/>
    </xf>
    <xf numFmtId="0" fontId="77" fillId="0" borderId="124" xfId="0" applyFont="1" applyFill="1" applyBorder="1" applyAlignment="1">
      <alignment horizontal="center" vertical="center"/>
    </xf>
    <xf numFmtId="0" fontId="77" fillId="0" borderId="142" xfId="0" applyFont="1" applyFill="1" applyBorder="1" applyAlignment="1">
      <alignment horizontal="center" vertical="center"/>
    </xf>
    <xf numFmtId="0" fontId="77" fillId="0" borderId="35" xfId="0" applyFont="1" applyFill="1" applyBorder="1" applyAlignment="1">
      <alignment horizontal="center" vertical="center" shrinkToFit="1"/>
    </xf>
    <xf numFmtId="0" fontId="87" fillId="0" borderId="0" xfId="0" applyFont="1" applyFill="1" applyBorder="1" applyAlignment="1" applyProtection="1">
      <alignment vertical="center" wrapText="1"/>
      <protection/>
    </xf>
    <xf numFmtId="0" fontId="12" fillId="0" borderId="0" xfId="0" applyFont="1" applyBorder="1" applyAlignment="1" applyProtection="1">
      <alignment vertical="center"/>
      <protection/>
    </xf>
    <xf numFmtId="0" fontId="6" fillId="0" borderId="0" xfId="0" applyFont="1" applyFill="1" applyBorder="1" applyAlignment="1" applyProtection="1">
      <alignment vertical="center"/>
      <protection locked="0"/>
    </xf>
    <xf numFmtId="0" fontId="88" fillId="0" borderId="0" xfId="0" applyFont="1" applyBorder="1" applyAlignment="1">
      <alignment vertical="center" wrapText="1"/>
    </xf>
    <xf numFmtId="0" fontId="14" fillId="0" borderId="0" xfId="0" applyFont="1" applyBorder="1" applyAlignment="1" applyProtection="1">
      <alignment vertical="center"/>
      <protection/>
    </xf>
    <xf numFmtId="0" fontId="12" fillId="0" borderId="0" xfId="0" applyFont="1" applyBorder="1" applyAlignment="1" applyProtection="1">
      <alignment vertical="center" textRotation="255"/>
      <protection/>
    </xf>
    <xf numFmtId="0" fontId="14" fillId="0" borderId="0" xfId="0" applyFont="1" applyBorder="1" applyAlignment="1" applyProtection="1">
      <alignment vertical="center" wrapText="1"/>
      <protection/>
    </xf>
    <xf numFmtId="0" fontId="14"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12" fillId="0" borderId="0" xfId="0" applyFont="1" applyFill="1" applyAlignment="1" applyProtection="1">
      <alignment vertical="center"/>
      <protection/>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6" fillId="0" borderId="11" xfId="0" applyFont="1" applyFill="1" applyBorder="1" applyAlignment="1" applyProtection="1">
      <alignment vertical="center"/>
      <protection/>
    </xf>
    <xf numFmtId="0" fontId="78" fillId="0" borderId="11" xfId="0" applyFont="1" applyFill="1" applyBorder="1" applyAlignment="1" applyProtection="1">
      <alignment vertical="center" textRotation="255"/>
      <protection/>
    </xf>
    <xf numFmtId="0" fontId="76" fillId="0" borderId="11" xfId="0" applyFont="1" applyFill="1" applyBorder="1" applyAlignment="1" applyProtection="1">
      <alignment vertical="center" wrapText="1"/>
      <protection/>
    </xf>
    <xf numFmtId="0" fontId="78" fillId="0" borderId="0" xfId="0" applyFont="1" applyFill="1" applyBorder="1" applyAlignment="1" applyProtection="1">
      <alignment vertical="center" textRotation="255"/>
      <protection/>
    </xf>
    <xf numFmtId="0" fontId="76" fillId="0" borderId="0" xfId="0" applyFont="1" applyFill="1" applyBorder="1" applyAlignment="1" applyProtection="1">
      <alignment vertical="center"/>
      <protection locked="0"/>
    </xf>
    <xf numFmtId="0" fontId="76"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protection locked="0"/>
    </xf>
    <xf numFmtId="0" fontId="77" fillId="0" borderId="0" xfId="0" applyFont="1" applyAlignment="1">
      <alignment vertical="top" wrapText="1"/>
    </xf>
    <xf numFmtId="0" fontId="77" fillId="0" borderId="0" xfId="0" applyFont="1" applyAlignment="1">
      <alignment vertical="top"/>
    </xf>
    <xf numFmtId="0" fontId="14" fillId="0" borderId="77" xfId="0" applyFont="1" applyFill="1" applyBorder="1" applyAlignment="1" applyProtection="1">
      <alignment horizontal="center" vertical="center" wrapText="1"/>
      <protection locked="0"/>
    </xf>
    <xf numFmtId="0" fontId="6" fillId="0" borderId="11" xfId="0" applyFont="1" applyBorder="1" applyAlignment="1" applyProtection="1">
      <alignment vertical="center"/>
      <protection/>
    </xf>
    <xf numFmtId="0" fontId="6" fillId="0" borderId="0" xfId="0" applyFont="1" applyAlignment="1">
      <alignment/>
    </xf>
    <xf numFmtId="0" fontId="12" fillId="0" borderId="127" xfId="0" applyFont="1" applyFill="1" applyBorder="1" applyAlignment="1" applyProtection="1">
      <alignment horizontal="center" vertical="center"/>
      <protection/>
    </xf>
    <xf numFmtId="0" fontId="77" fillId="39" borderId="158" xfId="0" applyFont="1" applyFill="1" applyBorder="1" applyAlignment="1">
      <alignment horizontal="center" vertical="center"/>
    </xf>
    <xf numFmtId="0" fontId="77" fillId="39" borderId="159" xfId="0" applyFont="1" applyFill="1" applyBorder="1" applyAlignment="1">
      <alignment horizontal="center" vertical="center"/>
    </xf>
    <xf numFmtId="0" fontId="77" fillId="39" borderId="160" xfId="0" applyFont="1" applyFill="1" applyBorder="1" applyAlignment="1">
      <alignment horizontal="center" vertical="center"/>
    </xf>
    <xf numFmtId="0" fontId="77" fillId="39" borderId="90" xfId="0" applyFont="1" applyFill="1" applyBorder="1" applyAlignment="1">
      <alignment horizontal="center" vertical="center"/>
    </xf>
    <xf numFmtId="0" fontId="77" fillId="39" borderId="161" xfId="0" applyFont="1" applyFill="1" applyBorder="1" applyAlignment="1">
      <alignment horizontal="center" vertical="center"/>
    </xf>
    <xf numFmtId="0" fontId="77" fillId="39" borderId="162" xfId="0" applyFont="1" applyFill="1" applyBorder="1" applyAlignment="1">
      <alignment horizontal="center" vertical="center"/>
    </xf>
    <xf numFmtId="0" fontId="77" fillId="39" borderId="124" xfId="0" applyFont="1" applyFill="1" applyBorder="1" applyAlignment="1">
      <alignment horizontal="center" vertical="center"/>
    </xf>
    <xf numFmtId="0" fontId="77" fillId="39" borderId="163" xfId="0" applyFont="1" applyFill="1" applyBorder="1" applyAlignment="1">
      <alignment horizontal="center" vertical="center"/>
    </xf>
    <xf numFmtId="0" fontId="77" fillId="39" borderId="134" xfId="0" applyFont="1" applyFill="1" applyBorder="1" applyAlignment="1">
      <alignment horizontal="center" vertical="center"/>
    </xf>
    <xf numFmtId="0" fontId="77" fillId="39" borderId="164" xfId="0" applyFont="1" applyFill="1" applyBorder="1" applyAlignment="1">
      <alignment horizontal="center" vertical="center"/>
    </xf>
    <xf numFmtId="0" fontId="77" fillId="39" borderId="165" xfId="0" applyFont="1" applyFill="1" applyBorder="1" applyAlignment="1">
      <alignment horizontal="center" vertical="center"/>
    </xf>
    <xf numFmtId="0" fontId="77" fillId="39" borderId="136" xfId="0" applyFont="1" applyFill="1" applyBorder="1" applyAlignment="1">
      <alignment horizontal="center" vertical="center"/>
    </xf>
    <xf numFmtId="0" fontId="77" fillId="39" borderId="142" xfId="0" applyFont="1" applyFill="1" applyBorder="1" applyAlignment="1">
      <alignment horizontal="center" vertical="center"/>
    </xf>
    <xf numFmtId="0" fontId="77" fillId="39" borderId="166" xfId="0" applyFont="1" applyFill="1" applyBorder="1" applyAlignment="1">
      <alignment horizontal="center" vertical="center"/>
    </xf>
    <xf numFmtId="0" fontId="77" fillId="39" borderId="137" xfId="0" applyFont="1" applyFill="1" applyBorder="1" applyAlignment="1">
      <alignment horizontal="center" vertical="center"/>
    </xf>
    <xf numFmtId="0" fontId="77" fillId="39" borderId="167" xfId="0" applyFont="1" applyFill="1" applyBorder="1" applyAlignment="1">
      <alignment horizontal="center" vertical="center"/>
    </xf>
    <xf numFmtId="0" fontId="77" fillId="39" borderId="168" xfId="0" applyFont="1" applyFill="1" applyBorder="1" applyAlignment="1">
      <alignment horizontal="center" vertical="center"/>
    </xf>
    <xf numFmtId="0" fontId="77" fillId="39" borderId="139" xfId="0" applyFont="1" applyFill="1" applyBorder="1" applyAlignment="1">
      <alignment horizontal="center" vertical="center"/>
    </xf>
    <xf numFmtId="0" fontId="77" fillId="0" borderId="22" xfId="0" applyFont="1" applyBorder="1" applyAlignment="1">
      <alignment horizontal="center" vertical="center"/>
    </xf>
    <xf numFmtId="0" fontId="77" fillId="0" borderId="119" xfId="0" applyFont="1" applyBorder="1" applyAlignment="1">
      <alignment horizontal="center" vertical="center" shrinkToFit="1"/>
    </xf>
    <xf numFmtId="0" fontId="77" fillId="0" borderId="158" xfId="0" applyFont="1" applyFill="1" applyBorder="1" applyAlignment="1">
      <alignment horizontal="center" vertical="center"/>
    </xf>
    <xf numFmtId="0" fontId="77" fillId="0" borderId="88" xfId="0" applyFont="1" applyFill="1" applyBorder="1" applyAlignment="1">
      <alignment horizontal="center" vertical="center"/>
    </xf>
    <xf numFmtId="0" fontId="77" fillId="38" borderId="80" xfId="0" applyFont="1" applyFill="1" applyBorder="1" applyAlignment="1">
      <alignment horizontal="center" vertical="center"/>
    </xf>
    <xf numFmtId="0" fontId="77" fillId="38" borderId="88" xfId="0" applyFont="1" applyFill="1" applyBorder="1" applyAlignment="1">
      <alignment horizontal="center" vertical="center"/>
    </xf>
    <xf numFmtId="0" fontId="77" fillId="38" borderId="104" xfId="0" applyFont="1" applyFill="1" applyBorder="1" applyAlignment="1">
      <alignment horizontal="center" vertical="center"/>
    </xf>
    <xf numFmtId="181" fontId="76" fillId="0" borderId="58" xfId="0" applyNumberFormat="1" applyFont="1" applyFill="1" applyBorder="1" applyAlignment="1" applyProtection="1">
      <alignment horizontal="center" vertical="center"/>
      <protection locked="0"/>
    </xf>
    <xf numFmtId="181" fontId="76" fillId="0" borderId="41" xfId="0" applyNumberFormat="1" applyFont="1" applyBorder="1" applyAlignment="1" applyProtection="1">
      <alignment horizontal="center" vertical="center"/>
      <protection locked="0"/>
    </xf>
    <xf numFmtId="181" fontId="76" fillId="0" borderId="10" xfId="0" applyNumberFormat="1" applyFont="1" applyBorder="1" applyAlignment="1" applyProtection="1">
      <alignment horizontal="center" vertical="center"/>
      <protection locked="0"/>
    </xf>
    <xf numFmtId="181" fontId="76" fillId="0" borderId="15" xfId="0" applyNumberFormat="1" applyFont="1" applyBorder="1" applyAlignment="1" applyProtection="1">
      <alignment horizontal="center" vertical="center"/>
      <protection locked="0"/>
    </xf>
    <xf numFmtId="181" fontId="76" fillId="0" borderId="13" xfId="0" applyNumberFormat="1" applyFont="1" applyBorder="1" applyAlignment="1" applyProtection="1">
      <alignment horizontal="center" vertical="center"/>
      <protection locked="0"/>
    </xf>
    <xf numFmtId="181" fontId="76" fillId="0" borderId="169" xfId="0" applyNumberFormat="1" applyFont="1" applyBorder="1" applyAlignment="1" applyProtection="1">
      <alignment horizontal="center" vertical="center"/>
      <protection locked="0"/>
    </xf>
    <xf numFmtId="181" fontId="76" fillId="0" borderId="170" xfId="0" applyNumberFormat="1" applyFont="1" applyBorder="1" applyAlignment="1" applyProtection="1">
      <alignment horizontal="center" vertical="center"/>
      <protection locked="0"/>
    </xf>
    <xf numFmtId="181" fontId="76" fillId="0" borderId="171" xfId="0" applyNumberFormat="1" applyFont="1" applyBorder="1" applyAlignment="1" applyProtection="1">
      <alignment horizontal="center" vertical="center"/>
      <protection/>
    </xf>
    <xf numFmtId="181" fontId="76" fillId="0" borderId="172" xfId="0" applyNumberFormat="1" applyFont="1" applyBorder="1" applyAlignment="1" applyProtection="1">
      <alignment horizontal="center" vertical="center"/>
      <protection/>
    </xf>
    <xf numFmtId="181" fontId="76" fillId="0" borderId="173" xfId="0" applyNumberFormat="1" applyFont="1" applyBorder="1" applyAlignment="1" applyProtection="1">
      <alignment horizontal="center" vertical="center"/>
      <protection/>
    </xf>
    <xf numFmtId="181" fontId="76" fillId="0" borderId="174" xfId="0" applyNumberFormat="1" applyFont="1" applyBorder="1" applyAlignment="1" applyProtection="1">
      <alignment horizontal="center" vertical="center"/>
      <protection/>
    </xf>
    <xf numFmtId="181" fontId="76" fillId="0" borderId="25" xfId="0" applyNumberFormat="1" applyFont="1" applyBorder="1" applyAlignment="1" applyProtection="1">
      <alignment horizontal="center" vertical="center"/>
      <protection/>
    </xf>
    <xf numFmtId="181" fontId="76" fillId="0" borderId="12" xfId="0" applyNumberFormat="1" applyFont="1" applyBorder="1" applyAlignment="1" applyProtection="1">
      <alignment horizontal="center" vertical="center"/>
      <protection/>
    </xf>
    <xf numFmtId="181" fontId="76" fillId="0" borderId="38" xfId="0" applyNumberFormat="1" applyFont="1" applyFill="1" applyBorder="1" applyAlignment="1" applyProtection="1">
      <alignment horizontal="center" vertical="center"/>
      <protection locked="0"/>
    </xf>
    <xf numFmtId="181" fontId="76" fillId="0" borderId="39" xfId="0" applyNumberFormat="1" applyFont="1" applyFill="1" applyBorder="1" applyAlignment="1" applyProtection="1">
      <alignment horizontal="center" vertical="center"/>
      <protection locked="0"/>
    </xf>
    <xf numFmtId="181" fontId="76" fillId="0" borderId="15" xfId="0" applyNumberFormat="1" applyFont="1" applyFill="1" applyBorder="1" applyAlignment="1" applyProtection="1">
      <alignment horizontal="center" vertical="center"/>
      <protection locked="0"/>
    </xf>
    <xf numFmtId="181" fontId="76" fillId="0" borderId="16" xfId="0" applyNumberFormat="1" applyFont="1" applyFill="1" applyBorder="1" applyAlignment="1" applyProtection="1">
      <alignment horizontal="center" vertical="center"/>
      <protection locked="0"/>
    </xf>
    <xf numFmtId="181" fontId="76" fillId="0" borderId="77" xfId="0" applyNumberFormat="1" applyFont="1" applyFill="1" applyBorder="1" applyAlignment="1" applyProtection="1">
      <alignment horizontal="center" vertical="center"/>
      <protection locked="0"/>
    </xf>
    <xf numFmtId="181" fontId="76" fillId="0" borderId="175" xfId="0" applyNumberFormat="1" applyFont="1" applyFill="1" applyBorder="1" applyAlignment="1" applyProtection="1">
      <alignment horizontal="center" vertical="center"/>
      <protection/>
    </xf>
    <xf numFmtId="181" fontId="76" fillId="0" borderId="176" xfId="0" applyNumberFormat="1" applyFont="1" applyFill="1" applyBorder="1" applyAlignment="1" applyProtection="1">
      <alignment horizontal="center" vertical="center"/>
      <protection/>
    </xf>
    <xf numFmtId="181" fontId="14" fillId="0" borderId="141" xfId="0" applyNumberFormat="1" applyFont="1" applyBorder="1" applyAlignment="1" applyProtection="1">
      <alignment horizontal="center" vertical="center"/>
      <protection/>
    </xf>
    <xf numFmtId="181" fontId="14" fillId="0" borderId="41" xfId="0" applyNumberFormat="1" applyFont="1" applyBorder="1" applyAlignment="1" applyProtection="1">
      <alignment horizontal="center" vertical="center" shrinkToFit="1"/>
      <protection locked="0"/>
    </xf>
    <xf numFmtId="181" fontId="14" fillId="0" borderId="10" xfId="0" applyNumberFormat="1" applyFont="1" applyBorder="1" applyAlignment="1" applyProtection="1">
      <alignment horizontal="center" vertical="center" shrinkToFit="1"/>
      <protection locked="0"/>
    </xf>
    <xf numFmtId="181" fontId="14" fillId="0" borderId="171" xfId="0" applyNumberFormat="1" applyFont="1" applyBorder="1" applyAlignment="1" applyProtection="1">
      <alignment horizontal="center" vertical="center"/>
      <protection/>
    </xf>
    <xf numFmtId="181" fontId="14" fillId="0" borderId="15" xfId="0" applyNumberFormat="1" applyFont="1" applyBorder="1" applyAlignment="1" applyProtection="1">
      <alignment horizontal="center" vertical="center" shrinkToFit="1"/>
      <protection locked="0"/>
    </xf>
    <xf numFmtId="181" fontId="14" fillId="0" borderId="13" xfId="0" applyNumberFormat="1" applyFont="1" applyBorder="1" applyAlignment="1" applyProtection="1">
      <alignment horizontal="center" vertical="center" shrinkToFit="1"/>
      <protection locked="0"/>
    </xf>
    <xf numFmtId="181" fontId="14" fillId="0" borderId="172" xfId="0" applyNumberFormat="1" applyFont="1" applyBorder="1" applyAlignment="1" applyProtection="1">
      <alignment horizontal="center" vertical="center"/>
      <protection/>
    </xf>
    <xf numFmtId="181" fontId="14" fillId="0" borderId="177" xfId="0" applyNumberFormat="1" applyFont="1" applyBorder="1" applyAlignment="1" applyProtection="1">
      <alignment horizontal="center" vertical="center" shrinkToFit="1"/>
      <protection locked="0"/>
    </xf>
    <xf numFmtId="181" fontId="14" fillId="0" borderId="178" xfId="0" applyNumberFormat="1" applyFont="1" applyBorder="1" applyAlignment="1" applyProtection="1">
      <alignment horizontal="center" vertical="center" shrinkToFit="1"/>
      <protection locked="0"/>
    </xf>
    <xf numFmtId="181" fontId="14" fillId="0" borderId="179" xfId="0" applyNumberFormat="1" applyFont="1" applyBorder="1" applyAlignment="1" applyProtection="1">
      <alignment horizontal="center" vertical="center"/>
      <protection/>
    </xf>
    <xf numFmtId="181" fontId="14" fillId="0" borderId="25" xfId="0" applyNumberFormat="1" applyFont="1" applyBorder="1" applyAlignment="1" applyProtection="1">
      <alignment horizontal="center" vertical="center" shrinkToFit="1"/>
      <protection/>
    </xf>
    <xf numFmtId="181" fontId="14" fillId="0" borderId="12" xfId="0" applyNumberFormat="1" applyFont="1" applyBorder="1" applyAlignment="1" applyProtection="1">
      <alignment horizontal="center" vertical="center" shrinkToFit="1"/>
      <protection/>
    </xf>
    <xf numFmtId="181" fontId="14" fillId="0" borderId="180" xfId="0" applyNumberFormat="1" applyFont="1" applyBorder="1" applyAlignment="1" applyProtection="1">
      <alignment horizontal="center" vertical="center"/>
      <protection/>
    </xf>
    <xf numFmtId="181" fontId="14" fillId="0" borderId="38" xfId="0" applyNumberFormat="1" applyFont="1" applyFill="1" applyBorder="1" applyAlignment="1" applyProtection="1">
      <alignment horizontal="center" vertical="center"/>
      <protection locked="0"/>
    </xf>
    <xf numFmtId="181" fontId="14" fillId="0" borderId="39" xfId="0" applyNumberFormat="1" applyFont="1" applyFill="1" applyBorder="1" applyAlignment="1" applyProtection="1">
      <alignment horizontal="center" vertical="center"/>
      <protection locked="0"/>
    </xf>
    <xf numFmtId="181" fontId="14" fillId="0" borderId="15" xfId="0" applyNumberFormat="1" applyFont="1" applyFill="1" applyBorder="1" applyAlignment="1" applyProtection="1">
      <alignment horizontal="center" vertical="center"/>
      <protection locked="0"/>
    </xf>
    <xf numFmtId="181" fontId="14" fillId="0" borderId="16" xfId="0" applyNumberFormat="1" applyFont="1" applyFill="1" applyBorder="1" applyAlignment="1" applyProtection="1">
      <alignment horizontal="center" vertical="center"/>
      <protection locked="0"/>
    </xf>
    <xf numFmtId="181" fontId="14" fillId="0" borderId="58" xfId="0" applyNumberFormat="1" applyFont="1" applyFill="1" applyBorder="1" applyAlignment="1" applyProtection="1">
      <alignment horizontal="center" vertical="center"/>
      <protection locked="0"/>
    </xf>
    <xf numFmtId="181" fontId="14" fillId="0" borderId="77" xfId="0" applyNumberFormat="1" applyFont="1" applyFill="1" applyBorder="1" applyAlignment="1" applyProtection="1">
      <alignment horizontal="center" vertical="center"/>
      <protection locked="0"/>
    </xf>
    <xf numFmtId="181" fontId="14" fillId="0" borderId="175" xfId="0" applyNumberFormat="1" applyFont="1" applyFill="1" applyBorder="1" applyAlignment="1" applyProtection="1">
      <alignment horizontal="center" vertical="center"/>
      <protection/>
    </xf>
    <xf numFmtId="181" fontId="14" fillId="0" borderId="176" xfId="0" applyNumberFormat="1" applyFont="1" applyFill="1" applyBorder="1" applyAlignment="1" applyProtection="1">
      <alignment horizontal="center" vertical="center"/>
      <protection/>
    </xf>
    <xf numFmtId="181" fontId="76" fillId="0" borderId="141" xfId="0" applyNumberFormat="1" applyFont="1" applyBorder="1" applyAlignment="1" applyProtection="1">
      <alignment horizontal="center" vertical="center"/>
      <protection/>
    </xf>
    <xf numFmtId="182" fontId="76" fillId="0" borderId="41" xfId="0" applyNumberFormat="1" applyFont="1" applyBorder="1" applyAlignment="1" applyProtection="1">
      <alignment horizontal="center" vertical="center"/>
      <protection locked="0"/>
    </xf>
    <xf numFmtId="182" fontId="76" fillId="0" borderId="10" xfId="0" applyNumberFormat="1" applyFont="1" applyBorder="1" applyAlignment="1" applyProtection="1">
      <alignment horizontal="center" vertical="center"/>
      <protection locked="0"/>
    </xf>
    <xf numFmtId="182" fontId="76" fillId="0" borderId="15" xfId="0" applyNumberFormat="1" applyFont="1" applyBorder="1" applyAlignment="1" applyProtection="1">
      <alignment horizontal="center" vertical="center"/>
      <protection locked="0"/>
    </xf>
    <xf numFmtId="182" fontId="76" fillId="0" borderId="13" xfId="0" applyNumberFormat="1" applyFont="1" applyBorder="1" applyAlignment="1" applyProtection="1">
      <alignment horizontal="center" vertical="center"/>
      <protection locked="0"/>
    </xf>
    <xf numFmtId="182" fontId="76" fillId="0" borderId="177" xfId="0" applyNumberFormat="1" applyFont="1" applyBorder="1" applyAlignment="1" applyProtection="1">
      <alignment horizontal="center" vertical="center"/>
      <protection locked="0"/>
    </xf>
    <xf numFmtId="182" fontId="76" fillId="0" borderId="178" xfId="0" applyNumberFormat="1" applyFont="1" applyBorder="1" applyAlignment="1" applyProtection="1">
      <alignment horizontal="center" vertical="center"/>
      <protection locked="0"/>
    </xf>
    <xf numFmtId="182" fontId="76" fillId="0" borderId="53" xfId="0" applyNumberFormat="1" applyFont="1" applyBorder="1" applyAlignment="1" applyProtection="1">
      <alignment horizontal="center" vertical="center"/>
      <protection/>
    </xf>
    <xf numFmtId="182" fontId="76" fillId="0" borderId="107" xfId="0" applyNumberFormat="1" applyFont="1" applyBorder="1" applyAlignment="1" applyProtection="1">
      <alignment horizontal="center" vertical="center"/>
      <protection/>
    </xf>
    <xf numFmtId="184" fontId="76" fillId="0" borderId="181" xfId="0" applyNumberFormat="1" applyFont="1" applyBorder="1" applyAlignment="1" applyProtection="1">
      <alignment horizontal="center" vertical="center"/>
      <protection/>
    </xf>
    <xf numFmtId="181" fontId="76" fillId="0" borderId="41" xfId="0" applyNumberFormat="1" applyFont="1" applyBorder="1" applyAlignment="1" applyProtection="1">
      <alignment horizontal="center" vertical="center" shrinkToFit="1"/>
      <protection locked="0"/>
    </xf>
    <xf numFmtId="181" fontId="76" fillId="0" borderId="10" xfId="0" applyNumberFormat="1" applyFont="1" applyBorder="1" applyAlignment="1" applyProtection="1">
      <alignment horizontal="center" vertical="center" shrinkToFit="1"/>
      <protection locked="0"/>
    </xf>
    <xf numFmtId="181" fontId="76" fillId="0" borderId="15" xfId="0" applyNumberFormat="1" applyFont="1" applyBorder="1" applyAlignment="1" applyProtection="1">
      <alignment horizontal="center" vertical="center" shrinkToFit="1"/>
      <protection locked="0"/>
    </xf>
    <xf numFmtId="181" fontId="76" fillId="0" borderId="13" xfId="0" applyNumberFormat="1" applyFont="1" applyBorder="1" applyAlignment="1" applyProtection="1">
      <alignment horizontal="center" vertical="center" shrinkToFit="1"/>
      <protection locked="0"/>
    </xf>
    <xf numFmtId="181" fontId="76" fillId="0" borderId="169" xfId="0" applyNumberFormat="1" applyFont="1" applyBorder="1" applyAlignment="1" applyProtection="1">
      <alignment horizontal="center" vertical="center" shrinkToFit="1"/>
      <protection locked="0"/>
    </xf>
    <xf numFmtId="181" fontId="76" fillId="0" borderId="170" xfId="0" applyNumberFormat="1" applyFont="1" applyBorder="1" applyAlignment="1" applyProtection="1">
      <alignment horizontal="center" vertical="center" shrinkToFit="1"/>
      <protection locked="0"/>
    </xf>
    <xf numFmtId="181" fontId="76" fillId="0" borderId="25" xfId="0" applyNumberFormat="1" applyFont="1" applyBorder="1" applyAlignment="1" applyProtection="1">
      <alignment horizontal="center" vertical="center" shrinkToFit="1"/>
      <protection/>
    </xf>
    <xf numFmtId="181" fontId="76" fillId="0" borderId="12" xfId="0" applyNumberFormat="1" applyFont="1" applyBorder="1" applyAlignment="1" applyProtection="1">
      <alignment horizontal="center" vertical="center" shrinkToFit="1"/>
      <protection/>
    </xf>
    <xf numFmtId="181" fontId="76" fillId="0" borderId="177" xfId="0" applyNumberFormat="1" applyFont="1" applyBorder="1" applyAlignment="1" applyProtection="1">
      <alignment horizontal="center" vertical="center" shrinkToFit="1"/>
      <protection locked="0"/>
    </xf>
    <xf numFmtId="181" fontId="76" fillId="0" borderId="178" xfId="0" applyNumberFormat="1" applyFont="1" applyBorder="1" applyAlignment="1" applyProtection="1">
      <alignment horizontal="center" vertical="center" shrinkToFit="1"/>
      <protection locked="0"/>
    </xf>
    <xf numFmtId="181" fontId="76" fillId="0" borderId="179" xfId="0" applyNumberFormat="1" applyFont="1" applyBorder="1" applyAlignment="1" applyProtection="1">
      <alignment horizontal="center" vertical="center"/>
      <protection/>
    </xf>
    <xf numFmtId="181" fontId="76" fillId="0" borderId="53" xfId="0" applyNumberFormat="1" applyFont="1" applyBorder="1" applyAlignment="1" applyProtection="1">
      <alignment horizontal="center" vertical="center" shrinkToFit="1"/>
      <protection/>
    </xf>
    <xf numFmtId="181" fontId="76" fillId="0" borderId="107" xfId="0" applyNumberFormat="1" applyFont="1" applyBorder="1" applyAlignment="1" applyProtection="1">
      <alignment horizontal="center" vertical="center" shrinkToFit="1"/>
      <protection/>
    </xf>
    <xf numFmtId="181" fontId="76" fillId="0" borderId="180" xfId="0" applyNumberFormat="1" applyFont="1" applyBorder="1" applyAlignment="1" applyProtection="1">
      <alignment horizontal="center" vertical="center"/>
      <protection/>
    </xf>
    <xf numFmtId="181" fontId="76" fillId="0" borderId="61" xfId="0" applyNumberFormat="1" applyFont="1" applyFill="1" applyBorder="1" applyAlignment="1" applyProtection="1">
      <alignment horizontal="center" vertical="center"/>
      <protection/>
    </xf>
    <xf numFmtId="181" fontId="76" fillId="0" borderId="18" xfId="0" applyNumberFormat="1" applyFont="1" applyFill="1" applyBorder="1" applyAlignment="1" applyProtection="1">
      <alignment horizontal="center" vertical="center"/>
      <protection/>
    </xf>
    <xf numFmtId="181" fontId="76" fillId="0" borderId="177" xfId="0" applyNumberFormat="1" applyFont="1" applyBorder="1" applyAlignment="1" applyProtection="1">
      <alignment horizontal="center" vertical="center"/>
      <protection locked="0"/>
    </xf>
    <xf numFmtId="181" fontId="76" fillId="0" borderId="178" xfId="0" applyNumberFormat="1" applyFont="1" applyBorder="1" applyAlignment="1" applyProtection="1">
      <alignment horizontal="center" vertical="center"/>
      <protection locked="0"/>
    </xf>
    <xf numFmtId="181" fontId="76" fillId="0" borderId="53" xfId="0" applyNumberFormat="1" applyFont="1" applyBorder="1" applyAlignment="1" applyProtection="1">
      <alignment horizontal="center" vertical="center"/>
      <protection/>
    </xf>
    <xf numFmtId="181" fontId="76" fillId="0" borderId="107" xfId="0" applyNumberFormat="1" applyFont="1" applyBorder="1" applyAlignment="1" applyProtection="1">
      <alignment horizontal="center" vertical="center"/>
      <protection/>
    </xf>
    <xf numFmtId="185" fontId="76" fillId="0" borderId="141" xfId="49" applyNumberFormat="1" applyFont="1" applyBorder="1" applyAlignment="1" applyProtection="1">
      <alignment horizontal="center" vertical="center"/>
      <protection/>
    </xf>
    <xf numFmtId="185" fontId="76" fillId="0" borderId="171" xfId="49" applyNumberFormat="1" applyFont="1" applyBorder="1" applyAlignment="1" applyProtection="1">
      <alignment horizontal="center" vertical="center"/>
      <protection/>
    </xf>
    <xf numFmtId="185" fontId="76" fillId="0" borderId="172" xfId="49" applyNumberFormat="1" applyFont="1" applyBorder="1" applyAlignment="1" applyProtection="1">
      <alignment horizontal="center" vertical="center"/>
      <protection/>
    </xf>
    <xf numFmtId="181" fontId="76" fillId="0" borderId="53" xfId="0" applyNumberFormat="1" applyFont="1" applyBorder="1" applyAlignment="1" applyProtection="1">
      <alignment horizontal="center" vertical="center"/>
      <protection locked="0"/>
    </xf>
    <xf numFmtId="181" fontId="76" fillId="0" borderId="107" xfId="0" applyNumberFormat="1" applyFont="1" applyBorder="1" applyAlignment="1" applyProtection="1">
      <alignment horizontal="center" vertical="center"/>
      <protection locked="0"/>
    </xf>
    <xf numFmtId="185" fontId="76" fillId="0" borderId="181" xfId="49" applyNumberFormat="1" applyFont="1" applyBorder="1" applyAlignment="1" applyProtection="1">
      <alignment horizontal="center" vertical="center"/>
      <protection/>
    </xf>
    <xf numFmtId="181" fontId="76" fillId="0" borderId="182" xfId="0" applyNumberFormat="1" applyFont="1" applyBorder="1" applyAlignment="1" applyProtection="1">
      <alignment horizontal="center" vertical="center"/>
      <protection/>
    </xf>
    <xf numFmtId="181" fontId="76" fillId="0" borderId="183" xfId="0" applyNumberFormat="1" applyFont="1" applyBorder="1" applyAlignment="1" applyProtection="1">
      <alignment horizontal="center" vertical="center"/>
      <protection/>
    </xf>
    <xf numFmtId="185" fontId="76" fillId="0" borderId="174" xfId="49" applyNumberFormat="1" applyFont="1" applyBorder="1" applyAlignment="1" applyProtection="1">
      <alignment horizontal="center" vertical="center"/>
      <protection/>
    </xf>
    <xf numFmtId="181" fontId="76" fillId="0" borderId="87" xfId="0" applyNumberFormat="1" applyFont="1" applyBorder="1" applyAlignment="1" applyProtection="1">
      <alignment horizontal="center" vertical="center"/>
      <protection/>
    </xf>
    <xf numFmtId="181" fontId="76" fillId="0" borderId="184" xfId="0" applyNumberFormat="1" applyFont="1" applyBorder="1" applyAlignment="1" applyProtection="1">
      <alignment horizontal="center" vertical="center"/>
      <protection/>
    </xf>
    <xf numFmtId="0" fontId="77" fillId="0" borderId="157" xfId="0" applyFont="1" applyFill="1" applyBorder="1" applyAlignment="1">
      <alignment horizontal="center" vertical="center" shrinkToFit="1"/>
    </xf>
    <xf numFmtId="0" fontId="77" fillId="0" borderId="119" xfId="0" applyFont="1" applyBorder="1" applyAlignment="1">
      <alignment horizontal="center" vertical="center"/>
    </xf>
    <xf numFmtId="0" fontId="77" fillId="0" borderId="104" xfId="0" applyFont="1" applyBorder="1" applyAlignment="1">
      <alignment horizontal="center" vertical="center"/>
    </xf>
    <xf numFmtId="0" fontId="59" fillId="0" borderId="80" xfId="0" applyFont="1" applyFill="1" applyBorder="1" applyAlignment="1">
      <alignment horizontal="center" vertical="center"/>
    </xf>
    <xf numFmtId="0" fontId="59" fillId="0" borderId="88" xfId="0" applyFont="1" applyFill="1" applyBorder="1" applyAlignment="1">
      <alignment horizontal="center" vertical="center"/>
    </xf>
    <xf numFmtId="0" fontId="59" fillId="0" borderId="104" xfId="0" applyFont="1" applyFill="1" applyBorder="1" applyAlignment="1">
      <alignment horizontal="center" vertical="center"/>
    </xf>
    <xf numFmtId="0" fontId="77" fillId="39" borderId="80" xfId="0" applyFont="1" applyFill="1" applyBorder="1" applyAlignment="1">
      <alignment horizontal="center" vertical="center"/>
    </xf>
    <xf numFmtId="0" fontId="77" fillId="39" borderId="88" xfId="0" applyFont="1" applyFill="1" applyBorder="1" applyAlignment="1">
      <alignment horizontal="center" vertical="center"/>
    </xf>
    <xf numFmtId="0" fontId="77" fillId="39" borderId="104" xfId="0" applyFont="1" applyFill="1" applyBorder="1" applyAlignment="1">
      <alignment horizontal="center" vertical="center"/>
    </xf>
    <xf numFmtId="0" fontId="77" fillId="40" borderId="80" xfId="0" applyFont="1" applyFill="1" applyBorder="1" applyAlignment="1">
      <alignment horizontal="center" vertical="center"/>
    </xf>
    <xf numFmtId="0" fontId="77" fillId="40" borderId="88" xfId="0" applyFont="1" applyFill="1" applyBorder="1" applyAlignment="1">
      <alignment horizontal="center" vertical="center"/>
    </xf>
    <xf numFmtId="0" fontId="77" fillId="40" borderId="104" xfId="0" applyFont="1" applyFill="1" applyBorder="1" applyAlignment="1">
      <alignment horizontal="center" vertical="center"/>
    </xf>
    <xf numFmtId="0" fontId="77" fillId="41" borderId="104" xfId="0" applyFont="1" applyFill="1" applyBorder="1" applyAlignment="1">
      <alignment horizontal="center" vertical="center"/>
    </xf>
    <xf numFmtId="0" fontId="77" fillId="39" borderId="185" xfId="0" applyFont="1" applyFill="1" applyBorder="1" applyAlignment="1">
      <alignment horizontal="center" vertical="center"/>
    </xf>
    <xf numFmtId="0" fontId="77" fillId="39" borderId="97" xfId="0" applyFont="1" applyFill="1" applyBorder="1" applyAlignment="1">
      <alignment horizontal="center" vertical="center"/>
    </xf>
    <xf numFmtId="0" fontId="77" fillId="39" borderId="186" xfId="0" applyFont="1" applyFill="1" applyBorder="1" applyAlignment="1">
      <alignment horizontal="center" vertical="center"/>
    </xf>
    <xf numFmtId="0" fontId="77" fillId="0" borderId="121" xfId="0" applyFont="1" applyBorder="1" applyAlignment="1">
      <alignment horizontal="center" vertical="center" shrinkToFit="1"/>
    </xf>
    <xf numFmtId="0" fontId="77" fillId="0" borderId="122" xfId="0" applyFont="1" applyFill="1" applyBorder="1" applyAlignment="1">
      <alignment horizontal="center" vertical="center" shrinkToFit="1"/>
    </xf>
    <xf numFmtId="0" fontId="77" fillId="0" borderId="121" xfId="0" applyFont="1" applyBorder="1" applyAlignment="1">
      <alignment horizontal="center" vertical="center"/>
    </xf>
    <xf numFmtId="0" fontId="77" fillId="0" borderId="118" xfId="0" applyFont="1" applyBorder="1" applyAlignment="1">
      <alignment horizontal="center" vertical="center"/>
    </xf>
    <xf numFmtId="0" fontId="77" fillId="0" borderId="23" xfId="0" applyFont="1" applyBorder="1" applyAlignment="1">
      <alignment horizontal="center" vertical="center"/>
    </xf>
    <xf numFmtId="0" fontId="77" fillId="38" borderId="118" xfId="0" applyFont="1" applyFill="1" applyBorder="1" applyAlignment="1">
      <alignment horizontal="center" vertical="center"/>
    </xf>
    <xf numFmtId="0" fontId="77" fillId="38" borderId="22" xfId="0" applyFont="1" applyFill="1" applyBorder="1" applyAlignment="1">
      <alignment horizontal="center" vertical="center"/>
    </xf>
    <xf numFmtId="0" fontId="77" fillId="38" borderId="23" xfId="0" applyFont="1" applyFill="1" applyBorder="1" applyAlignment="1">
      <alignment horizontal="center" vertical="center"/>
    </xf>
    <xf numFmtId="0" fontId="59" fillId="39" borderId="118" xfId="0" applyFont="1" applyFill="1" applyBorder="1" applyAlignment="1">
      <alignment horizontal="center" vertical="center"/>
    </xf>
    <xf numFmtId="0" fontId="59" fillId="39" borderId="22" xfId="0" applyFont="1" applyFill="1" applyBorder="1" applyAlignment="1">
      <alignment horizontal="center" vertical="center"/>
    </xf>
    <xf numFmtId="0" fontId="59" fillId="39" borderId="23" xfId="0" applyFont="1" applyFill="1" applyBorder="1" applyAlignment="1">
      <alignment horizontal="center" vertical="center"/>
    </xf>
    <xf numFmtId="0" fontId="77" fillId="40" borderId="118" xfId="0" applyFont="1" applyFill="1" applyBorder="1" applyAlignment="1">
      <alignment horizontal="center" vertical="center"/>
    </xf>
    <xf numFmtId="0" fontId="77" fillId="40" borderId="22" xfId="0" applyFont="1" applyFill="1" applyBorder="1" applyAlignment="1">
      <alignment horizontal="center" vertical="center"/>
    </xf>
    <xf numFmtId="0" fontId="77" fillId="40" borderId="23" xfId="0" applyFont="1" applyFill="1" applyBorder="1" applyAlignment="1">
      <alignment horizontal="center" vertical="center"/>
    </xf>
    <xf numFmtId="0" fontId="77" fillId="41" borderId="23" xfId="0" applyFont="1" applyFill="1" applyBorder="1" applyAlignment="1">
      <alignment horizontal="center" vertical="center"/>
    </xf>
    <xf numFmtId="0" fontId="77" fillId="39" borderId="187" xfId="0" applyFont="1" applyFill="1" applyBorder="1" applyAlignment="1">
      <alignment horizontal="center" vertical="center"/>
    </xf>
    <xf numFmtId="0" fontId="77" fillId="39" borderId="188" xfId="0" applyFont="1" applyFill="1" applyBorder="1" applyAlignment="1">
      <alignment horizontal="center" vertical="center"/>
    </xf>
    <xf numFmtId="38" fontId="77" fillId="0" borderId="121" xfId="0" applyNumberFormat="1" applyFont="1" applyBorder="1" applyAlignment="1">
      <alignment horizontal="center" vertical="center"/>
    </xf>
    <xf numFmtId="0" fontId="77" fillId="0" borderId="189" xfId="0" applyFont="1" applyBorder="1" applyAlignment="1">
      <alignment horizontal="center" vertical="center" shrinkToFit="1"/>
    </xf>
    <xf numFmtId="0" fontId="77" fillId="0" borderId="24" xfId="0" applyFont="1" applyBorder="1" applyAlignment="1">
      <alignment horizontal="center" vertical="center"/>
    </xf>
    <xf numFmtId="0" fontId="77" fillId="0" borderId="19" xfId="0" applyFont="1" applyFill="1" applyBorder="1" applyAlignment="1">
      <alignment horizontal="center" vertical="center" shrinkToFit="1"/>
    </xf>
    <xf numFmtId="0" fontId="77" fillId="0" borderId="189" xfId="0" applyFont="1" applyBorder="1" applyAlignment="1">
      <alignment horizontal="center" vertical="center"/>
    </xf>
    <xf numFmtId="0" fontId="77" fillId="0" borderId="106" xfId="0" applyFont="1" applyBorder="1" applyAlignment="1">
      <alignment horizontal="center" vertical="center"/>
    </xf>
    <xf numFmtId="0" fontId="77" fillId="0" borderId="76" xfId="0" applyFont="1" applyBorder="1" applyAlignment="1">
      <alignment horizontal="center" vertical="center"/>
    </xf>
    <xf numFmtId="0" fontId="77" fillId="38" borderId="106" xfId="0" applyFont="1" applyFill="1" applyBorder="1" applyAlignment="1">
      <alignment horizontal="center" vertical="center"/>
    </xf>
    <xf numFmtId="0" fontId="77" fillId="38" borderId="24" xfId="0" applyFont="1" applyFill="1" applyBorder="1" applyAlignment="1">
      <alignment horizontal="center" vertical="center"/>
    </xf>
    <xf numFmtId="0" fontId="77" fillId="38" borderId="76" xfId="0" applyFont="1" applyFill="1" applyBorder="1" applyAlignment="1">
      <alignment horizontal="center" vertical="center"/>
    </xf>
    <xf numFmtId="0" fontId="59" fillId="39" borderId="106" xfId="0" applyFont="1" applyFill="1" applyBorder="1" applyAlignment="1">
      <alignment horizontal="center" vertical="center"/>
    </xf>
    <xf numFmtId="0" fontId="59" fillId="39" borderId="24" xfId="0" applyFont="1" applyFill="1" applyBorder="1" applyAlignment="1">
      <alignment horizontal="center" vertical="center"/>
    </xf>
    <xf numFmtId="0" fontId="59" fillId="39" borderId="76" xfId="0" applyFont="1" applyFill="1" applyBorder="1" applyAlignment="1">
      <alignment horizontal="center" vertical="center"/>
    </xf>
    <xf numFmtId="0" fontId="77" fillId="39" borderId="106" xfId="0" applyFont="1" applyFill="1" applyBorder="1" applyAlignment="1">
      <alignment horizontal="center" vertical="center"/>
    </xf>
    <xf numFmtId="0" fontId="77" fillId="39" borderId="24" xfId="0" applyFont="1" applyFill="1" applyBorder="1" applyAlignment="1">
      <alignment horizontal="center" vertical="center"/>
    </xf>
    <xf numFmtId="0" fontId="77" fillId="39" borderId="76" xfId="0" applyFont="1" applyFill="1" applyBorder="1" applyAlignment="1">
      <alignment horizontal="center" vertical="center"/>
    </xf>
    <xf numFmtId="0" fontId="77" fillId="40" borderId="106" xfId="0" applyFont="1" applyFill="1" applyBorder="1" applyAlignment="1">
      <alignment horizontal="center" vertical="center"/>
    </xf>
    <xf numFmtId="0" fontId="77" fillId="40" borderId="24" xfId="0" applyFont="1" applyFill="1" applyBorder="1" applyAlignment="1">
      <alignment horizontal="center" vertical="center"/>
    </xf>
    <xf numFmtId="0" fontId="77" fillId="40" borderId="76" xfId="0" applyFont="1" applyFill="1" applyBorder="1" applyAlignment="1">
      <alignment horizontal="center" vertical="center"/>
    </xf>
    <xf numFmtId="0" fontId="77" fillId="41" borderId="76" xfId="0" applyFont="1" applyFill="1" applyBorder="1" applyAlignment="1">
      <alignment horizontal="center" vertical="center"/>
    </xf>
    <xf numFmtId="0" fontId="77" fillId="39" borderId="190" xfId="0" applyFont="1" applyFill="1" applyBorder="1" applyAlignment="1">
      <alignment horizontal="center" vertical="center"/>
    </xf>
    <xf numFmtId="0" fontId="77" fillId="39" borderId="191" xfId="0" applyFont="1" applyFill="1" applyBorder="1" applyAlignment="1">
      <alignment horizontal="center" vertical="center"/>
    </xf>
    <xf numFmtId="0" fontId="77" fillId="39" borderId="192" xfId="0" applyFont="1" applyFill="1" applyBorder="1" applyAlignment="1">
      <alignment horizontal="center" vertical="center"/>
    </xf>
    <xf numFmtId="0" fontId="77" fillId="0" borderId="45" xfId="0" applyFont="1" applyBorder="1" applyAlignment="1">
      <alignment horizontal="center" vertical="center" shrinkToFit="1"/>
    </xf>
    <xf numFmtId="0" fontId="77" fillId="0" borderId="45" xfId="0" applyFont="1" applyFill="1" applyBorder="1" applyAlignment="1">
      <alignment horizontal="center" vertical="center"/>
    </xf>
    <xf numFmtId="0" fontId="77" fillId="41" borderId="45" xfId="0" applyFont="1" applyFill="1" applyBorder="1" applyAlignment="1">
      <alignment horizontal="center" vertical="center"/>
    </xf>
    <xf numFmtId="0" fontId="77" fillId="0" borderId="0" xfId="0" applyFont="1" applyFill="1" applyAlignment="1">
      <alignment horizontal="center" vertical="center" shrinkToFit="1"/>
    </xf>
    <xf numFmtId="0" fontId="77" fillId="0" borderId="67" xfId="0" applyFont="1" applyFill="1" applyBorder="1" applyAlignment="1">
      <alignment horizontal="center" vertical="center" shrinkToFit="1"/>
    </xf>
    <xf numFmtId="0" fontId="77" fillId="0" borderId="78" xfId="0" applyFont="1" applyFill="1" applyBorder="1" applyAlignment="1">
      <alignment horizontal="center" vertical="center" shrinkToFit="1"/>
    </xf>
    <xf numFmtId="0" fontId="77" fillId="0" borderId="25" xfId="0" applyFont="1" applyFill="1" applyBorder="1" applyAlignment="1">
      <alignment horizontal="center" vertical="center" shrinkToFit="1"/>
    </xf>
    <xf numFmtId="0" fontId="77" fillId="0" borderId="79" xfId="0" applyFont="1" applyFill="1" applyBorder="1" applyAlignment="1">
      <alignment horizontal="center" vertical="center" shrinkToFit="1"/>
    </xf>
    <xf numFmtId="0" fontId="77" fillId="41" borderId="79" xfId="0" applyFont="1" applyFill="1" applyBorder="1" applyAlignment="1">
      <alignment horizontal="center" vertical="center" shrinkToFit="1"/>
    </xf>
    <xf numFmtId="184" fontId="77" fillId="0" borderId="78" xfId="0" applyNumberFormat="1" applyFont="1" applyFill="1" applyBorder="1" applyAlignment="1">
      <alignment horizontal="center" vertical="center" shrinkToFit="1"/>
    </xf>
    <xf numFmtId="184" fontId="77" fillId="0" borderId="25" xfId="0" applyNumberFormat="1" applyFont="1" applyFill="1" applyBorder="1" applyAlignment="1">
      <alignment horizontal="center" vertical="center" shrinkToFit="1"/>
    </xf>
    <xf numFmtId="184" fontId="77" fillId="0" borderId="79" xfId="0" applyNumberFormat="1" applyFont="1" applyFill="1" applyBorder="1" applyAlignment="1">
      <alignment horizontal="center" vertical="center" shrinkToFit="1"/>
    </xf>
    <xf numFmtId="0" fontId="77" fillId="0" borderId="193" xfId="0" applyFont="1" applyFill="1" applyBorder="1" applyAlignment="1">
      <alignment horizontal="center" vertical="center" shrinkToFit="1"/>
    </xf>
    <xf numFmtId="0" fontId="77" fillId="0" borderId="194" xfId="0" applyFont="1" applyFill="1" applyBorder="1" applyAlignment="1">
      <alignment horizontal="center" vertical="center" shrinkToFit="1"/>
    </xf>
    <xf numFmtId="0" fontId="77" fillId="0" borderId="195" xfId="0" applyFont="1" applyFill="1" applyBorder="1" applyAlignment="1">
      <alignment horizontal="center" vertical="center" shrinkToFit="1"/>
    </xf>
    <xf numFmtId="0" fontId="77" fillId="0" borderId="196" xfId="0" applyFont="1" applyFill="1" applyBorder="1" applyAlignment="1">
      <alignment horizontal="center" vertical="center" shrinkToFit="1"/>
    </xf>
    <xf numFmtId="0" fontId="77" fillId="0" borderId="197" xfId="0" applyFont="1" applyFill="1" applyBorder="1" applyAlignment="1">
      <alignment horizontal="center" vertical="center" shrinkToFit="1"/>
    </xf>
    <xf numFmtId="0" fontId="59" fillId="0" borderId="35" xfId="0" applyNumberFormat="1" applyFont="1" applyFill="1" applyBorder="1" applyAlignment="1">
      <alignment horizontal="center" vertical="center" shrinkToFit="1"/>
    </xf>
    <xf numFmtId="0" fontId="77" fillId="0" borderId="198" xfId="0" applyFont="1" applyFill="1" applyBorder="1" applyAlignment="1">
      <alignment horizontal="center" vertical="center" shrinkToFit="1"/>
    </xf>
    <xf numFmtId="0" fontId="77" fillId="0" borderId="83" xfId="0" applyFont="1" applyFill="1" applyBorder="1" applyAlignment="1">
      <alignment horizontal="center" vertical="center" shrinkToFit="1"/>
    </xf>
    <xf numFmtId="0" fontId="23" fillId="0" borderId="0" xfId="0" applyFont="1" applyAlignment="1">
      <alignment/>
    </xf>
    <xf numFmtId="0" fontId="77" fillId="0" borderId="119" xfId="0" applyFont="1" applyBorder="1" applyAlignment="1">
      <alignment horizontal="center" vertical="center" shrinkToFit="1"/>
    </xf>
    <xf numFmtId="181" fontId="76" fillId="0" borderId="58" xfId="0" applyNumberFormat="1" applyFont="1" applyFill="1" applyBorder="1" applyAlignment="1" applyProtection="1">
      <alignment horizontal="center" vertical="center"/>
      <protection locked="0"/>
    </xf>
    <xf numFmtId="181" fontId="76" fillId="0" borderId="53" xfId="0" applyNumberFormat="1" applyFont="1" applyFill="1" applyBorder="1" applyAlignment="1" applyProtection="1">
      <alignment horizontal="center" vertical="center"/>
      <protection locked="0"/>
    </xf>
    <xf numFmtId="0" fontId="6" fillId="0" borderId="0" xfId="0" applyFont="1" applyAlignment="1">
      <alignment horizontal="right"/>
    </xf>
    <xf numFmtId="0" fontId="78" fillId="0" borderId="0" xfId="0" applyFont="1" applyAlignment="1">
      <alignment/>
    </xf>
    <xf numFmtId="0" fontId="89" fillId="0" borderId="0" xfId="0" applyFont="1" applyBorder="1" applyAlignment="1">
      <alignment vertical="center" wrapText="1"/>
    </xf>
    <xf numFmtId="0" fontId="12" fillId="0" borderId="199" xfId="0" applyFont="1" applyBorder="1" applyAlignment="1" applyProtection="1">
      <alignment vertical="center"/>
      <protection/>
    </xf>
    <xf numFmtId="0" fontId="6" fillId="0" borderId="22" xfId="0" applyFont="1" applyBorder="1" applyAlignment="1">
      <alignment horizontal="right"/>
    </xf>
    <xf numFmtId="0" fontId="6" fillId="0" borderId="22" xfId="0" applyFont="1" applyBorder="1" applyAlignment="1">
      <alignment/>
    </xf>
    <xf numFmtId="0" fontId="77" fillId="0" borderId="97" xfId="0" applyFont="1" applyFill="1" applyBorder="1" applyAlignment="1">
      <alignment horizontal="center" vertical="center" shrinkToFit="1"/>
    </xf>
    <xf numFmtId="0" fontId="77" fillId="0" borderId="123" xfId="0" applyFont="1" applyFill="1" applyBorder="1" applyAlignment="1">
      <alignment horizontal="center" vertical="center" shrinkToFit="1"/>
    </xf>
    <xf numFmtId="0" fontId="77" fillId="0" borderId="191" xfId="0" applyFont="1" applyFill="1" applyBorder="1" applyAlignment="1">
      <alignment horizontal="center" vertical="center" shrinkToFit="1"/>
    </xf>
    <xf numFmtId="0" fontId="82" fillId="0" borderId="119" xfId="0" applyFont="1" applyFill="1" applyBorder="1" applyAlignment="1">
      <alignment horizontal="center" vertical="center" shrinkToFit="1"/>
    </xf>
    <xf numFmtId="0" fontId="82" fillId="0" borderId="120" xfId="0" applyFont="1" applyFill="1" applyBorder="1" applyAlignment="1">
      <alignment horizontal="center" vertical="center" shrinkToFit="1"/>
    </xf>
    <xf numFmtId="0" fontId="82" fillId="0" borderId="97" xfId="0" applyFont="1" applyFill="1" applyBorder="1" applyAlignment="1">
      <alignment horizontal="center" vertical="center" shrinkToFit="1"/>
    </xf>
    <xf numFmtId="0" fontId="82" fillId="0" borderId="157" xfId="0" applyFont="1" applyFill="1" applyBorder="1" applyAlignment="1">
      <alignment horizontal="center" vertical="center" shrinkToFit="1"/>
    </xf>
    <xf numFmtId="0" fontId="82" fillId="0" borderId="158" xfId="0" applyFont="1" applyFill="1" applyBorder="1" applyAlignment="1">
      <alignment horizontal="center" vertical="center" shrinkToFit="1"/>
    </xf>
    <xf numFmtId="0" fontId="82" fillId="0" borderId="121" xfId="0" applyFont="1" applyBorder="1" applyAlignment="1">
      <alignment horizontal="center" vertical="center" shrinkToFit="1"/>
    </xf>
    <xf numFmtId="0" fontId="82" fillId="0" borderId="123" xfId="0" applyFont="1" applyFill="1" applyBorder="1" applyAlignment="1">
      <alignment horizontal="center" vertical="center" shrinkToFit="1"/>
    </xf>
    <xf numFmtId="0" fontId="82" fillId="0" borderId="122" xfId="0" applyFont="1" applyFill="1" applyBorder="1" applyAlignment="1">
      <alignment horizontal="center" vertical="center" shrinkToFit="1"/>
    </xf>
    <xf numFmtId="0" fontId="82" fillId="0" borderId="124" xfId="0" applyFont="1" applyFill="1" applyBorder="1" applyAlignment="1">
      <alignment horizontal="center" vertical="center" shrinkToFit="1"/>
    </xf>
    <xf numFmtId="0" fontId="82" fillId="0" borderId="125" xfId="0" applyFont="1" applyBorder="1" applyAlignment="1">
      <alignment horizontal="center" vertical="center" shrinkToFit="1"/>
    </xf>
    <xf numFmtId="0" fontId="82" fillId="0" borderId="28" xfId="0" applyFont="1" applyFill="1" applyBorder="1" applyAlignment="1">
      <alignment horizontal="center" vertical="center" shrinkToFit="1"/>
    </xf>
    <xf numFmtId="0" fontId="82" fillId="0" borderId="126" xfId="0" applyFont="1" applyFill="1" applyBorder="1" applyAlignment="1">
      <alignment horizontal="center" vertical="center" shrinkToFit="1"/>
    </xf>
    <xf numFmtId="0" fontId="82" fillId="0" borderId="127" xfId="0" applyFont="1" applyFill="1" applyBorder="1" applyAlignment="1">
      <alignment horizontal="center" vertical="center" shrinkToFit="1"/>
    </xf>
    <xf numFmtId="181" fontId="76" fillId="6" borderId="63" xfId="0" applyNumberFormat="1" applyFont="1" applyFill="1" applyBorder="1" applyAlignment="1" applyProtection="1">
      <alignment horizontal="center" vertical="center" shrinkToFit="1"/>
      <protection/>
    </xf>
    <xf numFmtId="181" fontId="76" fillId="6" borderId="38" xfId="0" applyNumberFormat="1" applyFont="1" applyFill="1" applyBorder="1" applyAlignment="1" applyProtection="1">
      <alignment horizontal="center" vertical="center" shrinkToFit="1"/>
      <protection/>
    </xf>
    <xf numFmtId="181" fontId="76" fillId="6" borderId="200" xfId="0" applyNumberFormat="1" applyFont="1" applyFill="1" applyBorder="1" applyAlignment="1" applyProtection="1">
      <alignment horizontal="center" vertical="center" shrinkToFit="1"/>
      <protection/>
    </xf>
    <xf numFmtId="181" fontId="76" fillId="0" borderId="64" xfId="0" applyNumberFormat="1" applyFont="1" applyFill="1" applyBorder="1" applyAlignment="1" applyProtection="1">
      <alignment horizontal="center" vertical="center" shrinkToFit="1"/>
      <protection/>
    </xf>
    <xf numFmtId="181" fontId="76" fillId="0" borderId="43" xfId="0" applyNumberFormat="1" applyFont="1" applyFill="1" applyBorder="1" applyAlignment="1" applyProtection="1">
      <alignment horizontal="center" vertical="center" shrinkToFit="1"/>
      <protection/>
    </xf>
    <xf numFmtId="181" fontId="76" fillId="0" borderId="201" xfId="0" applyNumberFormat="1" applyFont="1" applyFill="1" applyBorder="1" applyAlignment="1" applyProtection="1">
      <alignment horizontal="center" vertical="center" shrinkToFit="1"/>
      <protection/>
    </xf>
    <xf numFmtId="181" fontId="76" fillId="6" borderId="84" xfId="0" applyNumberFormat="1" applyFont="1" applyFill="1" applyBorder="1" applyAlignment="1" applyProtection="1">
      <alignment horizontal="center" vertical="center" shrinkToFit="1"/>
      <protection locked="0"/>
    </xf>
    <xf numFmtId="181" fontId="76" fillId="6" borderId="41" xfId="0" applyNumberFormat="1" applyFont="1" applyFill="1" applyBorder="1" applyAlignment="1" applyProtection="1">
      <alignment horizontal="center" vertical="center" shrinkToFit="1"/>
      <protection locked="0"/>
    </xf>
    <xf numFmtId="181" fontId="76" fillId="6" borderId="10" xfId="0" applyNumberFormat="1" applyFont="1" applyFill="1" applyBorder="1" applyAlignment="1" applyProtection="1">
      <alignment horizontal="center" vertical="center" shrinkToFit="1"/>
      <protection locked="0"/>
    </xf>
    <xf numFmtId="181" fontId="76" fillId="0" borderId="42" xfId="0" applyNumberFormat="1" applyFont="1" applyFill="1" applyBorder="1" applyAlignment="1" applyProtection="1">
      <alignment horizontal="center" vertical="center" shrinkToFit="1"/>
      <protection locked="0"/>
    </xf>
    <xf numFmtId="181" fontId="76" fillId="0" borderId="43" xfId="0" applyNumberFormat="1" applyFont="1" applyFill="1" applyBorder="1" applyAlignment="1" applyProtection="1">
      <alignment horizontal="center" vertical="center" shrinkToFit="1"/>
      <protection locked="0"/>
    </xf>
    <xf numFmtId="181" fontId="76" fillId="0" borderId="201" xfId="0" applyNumberFormat="1" applyFont="1" applyFill="1" applyBorder="1" applyAlignment="1" applyProtection="1">
      <alignment horizontal="center" vertical="center" shrinkToFit="1"/>
      <protection locked="0"/>
    </xf>
    <xf numFmtId="181" fontId="76" fillId="6" borderId="44" xfId="0" applyNumberFormat="1" applyFont="1" applyFill="1" applyBorder="1" applyAlignment="1" applyProtection="1">
      <alignment horizontal="center" vertical="center" shrinkToFit="1"/>
      <protection locked="0"/>
    </xf>
    <xf numFmtId="181" fontId="76" fillId="6" borderId="38" xfId="0" applyNumberFormat="1" applyFont="1" applyFill="1" applyBorder="1" applyAlignment="1" applyProtection="1">
      <alignment horizontal="center" vertical="center" shrinkToFit="1"/>
      <protection locked="0"/>
    </xf>
    <xf numFmtId="181" fontId="76" fillId="6" borderId="200" xfId="0" applyNumberFormat="1" applyFont="1" applyFill="1" applyBorder="1" applyAlignment="1" applyProtection="1">
      <alignment horizontal="center" vertical="center" shrinkToFit="1"/>
      <protection locked="0"/>
    </xf>
    <xf numFmtId="181" fontId="76" fillId="0" borderId="83" xfId="0" applyNumberFormat="1" applyFont="1" applyFill="1" applyBorder="1" applyAlignment="1" applyProtection="1">
      <alignment horizontal="center" vertical="center" shrinkToFit="1"/>
      <protection locked="0"/>
    </xf>
    <xf numFmtId="181" fontId="76" fillId="0" borderId="25" xfId="0" applyNumberFormat="1" applyFont="1" applyFill="1" applyBorder="1" applyAlignment="1" applyProtection="1">
      <alignment horizontal="center" vertical="center" shrinkToFit="1"/>
      <protection locked="0"/>
    </xf>
    <xf numFmtId="181" fontId="76" fillId="0" borderId="12" xfId="0" applyNumberFormat="1" applyFont="1" applyFill="1" applyBorder="1" applyAlignment="1" applyProtection="1">
      <alignment horizontal="center" vertical="center" shrinkToFit="1"/>
      <protection locked="0"/>
    </xf>
    <xf numFmtId="184" fontId="3" fillId="0" borderId="85" xfId="61" applyNumberFormat="1" applyFont="1" applyBorder="1" applyAlignment="1" applyProtection="1">
      <alignment horizontal="center" vertical="center"/>
      <protection locked="0"/>
    </xf>
    <xf numFmtId="184" fontId="3" fillId="0" borderId="53" xfId="61" applyNumberFormat="1" applyFont="1" applyBorder="1" applyAlignment="1" applyProtection="1">
      <alignment horizontal="center" vertical="center"/>
      <protection locked="0"/>
    </xf>
    <xf numFmtId="184" fontId="3" fillId="0" borderId="72" xfId="61" applyNumberFormat="1" applyFont="1" applyBorder="1" applyAlignment="1" applyProtection="1">
      <alignment horizontal="center" vertical="center"/>
      <protection locked="0"/>
    </xf>
    <xf numFmtId="184" fontId="3" fillId="0" borderId="33" xfId="61" applyNumberFormat="1" applyFont="1" applyBorder="1" applyAlignment="1" applyProtection="1">
      <alignment horizontal="center" vertical="center"/>
      <protection locked="0"/>
    </xf>
    <xf numFmtId="184" fontId="3" fillId="0" borderId="86" xfId="61" applyNumberFormat="1" applyFont="1" applyBorder="1" applyAlignment="1" applyProtection="1">
      <alignment horizontal="center" vertical="center"/>
      <protection locked="0"/>
    </xf>
    <xf numFmtId="184" fontId="3" fillId="0" borderId="34" xfId="61" applyNumberFormat="1" applyFont="1" applyBorder="1" applyAlignment="1" applyProtection="1">
      <alignment horizontal="center" vertical="center"/>
      <protection/>
    </xf>
    <xf numFmtId="184" fontId="3" fillId="0" borderId="30" xfId="61" applyNumberFormat="1" applyFont="1" applyBorder="1" applyAlignment="1" applyProtection="1">
      <alignment horizontal="center" vertical="center"/>
      <protection locked="0"/>
    </xf>
    <xf numFmtId="184" fontId="3" fillId="0" borderId="31" xfId="61" applyNumberFormat="1" applyFont="1" applyBorder="1" applyAlignment="1" applyProtection="1">
      <alignment horizontal="center" vertical="center"/>
      <protection locked="0"/>
    </xf>
    <xf numFmtId="184" fontId="3" fillId="0" borderId="32" xfId="61" applyNumberFormat="1" applyFont="1" applyBorder="1" applyAlignment="1" applyProtection="1">
      <alignment horizontal="center" vertical="center"/>
      <protection/>
    </xf>
    <xf numFmtId="184" fontId="3" fillId="0" borderId="87" xfId="61" applyNumberFormat="1" applyFont="1" applyBorder="1" applyAlignment="1" applyProtection="1">
      <alignment horizontal="center" vertical="center"/>
      <protection/>
    </xf>
    <xf numFmtId="184" fontId="80" fillId="0" borderId="45" xfId="61" applyNumberFormat="1" applyFont="1" applyFill="1" applyBorder="1" applyAlignment="1" applyProtection="1">
      <alignment horizontal="center" vertical="center"/>
      <protection locked="0"/>
    </xf>
    <xf numFmtId="181" fontId="76" fillId="6" borderId="46" xfId="0" applyNumberFormat="1" applyFont="1" applyFill="1" applyBorder="1" applyAlignment="1" applyProtection="1">
      <alignment horizontal="center" vertical="center"/>
      <protection/>
    </xf>
    <xf numFmtId="181" fontId="76" fillId="6" borderId="47" xfId="0" applyNumberFormat="1" applyFont="1" applyFill="1" applyBorder="1" applyAlignment="1" applyProtection="1">
      <alignment horizontal="center" vertical="center"/>
      <protection/>
    </xf>
    <xf numFmtId="181" fontId="76" fillId="6" borderId="41" xfId="0" applyNumberFormat="1" applyFont="1" applyFill="1" applyBorder="1" applyAlignment="1" applyProtection="1">
      <alignment horizontal="center" vertical="center"/>
      <protection locked="0"/>
    </xf>
    <xf numFmtId="181" fontId="76" fillId="6" borderId="38" xfId="0" applyNumberFormat="1" applyFont="1" applyFill="1" applyBorder="1" applyAlignment="1" applyProtection="1">
      <alignment horizontal="center" vertical="center"/>
      <protection locked="0"/>
    </xf>
    <xf numFmtId="181" fontId="76" fillId="6" borderId="73" xfId="0" applyNumberFormat="1" applyFont="1" applyFill="1" applyBorder="1" applyAlignment="1" applyProtection="1">
      <alignment horizontal="center" vertical="center"/>
      <protection locked="0"/>
    </xf>
    <xf numFmtId="181" fontId="76" fillId="0" borderId="49" xfId="0" applyNumberFormat="1" applyFont="1" applyFill="1" applyBorder="1" applyAlignment="1" applyProtection="1">
      <alignment horizontal="center" vertical="center"/>
      <protection/>
    </xf>
    <xf numFmtId="181" fontId="76" fillId="0" borderId="50" xfId="0" applyNumberFormat="1" applyFont="1" applyFill="1" applyBorder="1" applyAlignment="1" applyProtection="1">
      <alignment horizontal="center" vertical="center"/>
      <protection/>
    </xf>
    <xf numFmtId="181" fontId="76" fillId="0" borderId="43" xfId="0" applyNumberFormat="1" applyFont="1" applyFill="1" applyBorder="1" applyAlignment="1" applyProtection="1">
      <alignment horizontal="center" vertical="center"/>
      <protection locked="0"/>
    </xf>
    <xf numFmtId="181" fontId="76" fillId="0" borderId="25" xfId="0" applyNumberFormat="1" applyFont="1" applyFill="1" applyBorder="1" applyAlignment="1" applyProtection="1">
      <alignment horizontal="center" vertical="center"/>
      <protection locked="0"/>
    </xf>
    <xf numFmtId="181" fontId="76" fillId="0" borderId="35" xfId="0" applyNumberFormat="1" applyFont="1" applyFill="1" applyBorder="1" applyAlignment="1" applyProtection="1">
      <alignment horizontal="center" vertical="center"/>
      <protection locked="0"/>
    </xf>
    <xf numFmtId="181" fontId="76" fillId="6" borderId="51" xfId="0" applyNumberFormat="1" applyFont="1" applyFill="1" applyBorder="1" applyAlignment="1" applyProtection="1">
      <alignment horizontal="center" vertical="center"/>
      <protection/>
    </xf>
    <xf numFmtId="181" fontId="76" fillId="6" borderId="52" xfId="0" applyNumberFormat="1" applyFont="1" applyFill="1" applyBorder="1" applyAlignment="1" applyProtection="1">
      <alignment horizontal="center" vertical="center"/>
      <protection/>
    </xf>
    <xf numFmtId="181" fontId="76" fillId="6" borderId="53" xfId="0" applyNumberFormat="1" applyFont="1" applyFill="1" applyBorder="1" applyAlignment="1" applyProtection="1">
      <alignment horizontal="center" vertical="center"/>
      <protection locked="0"/>
    </xf>
    <xf numFmtId="181" fontId="76" fillId="6" borderId="54" xfId="0" applyNumberFormat="1" applyFont="1" applyFill="1" applyBorder="1" applyAlignment="1" applyProtection="1">
      <alignment horizontal="center" vertical="center"/>
      <protection locked="0"/>
    </xf>
    <xf numFmtId="181" fontId="76" fillId="6" borderId="202" xfId="0" applyNumberFormat="1" applyFont="1" applyFill="1" applyBorder="1" applyAlignment="1" applyProtection="1">
      <alignment horizontal="center" vertical="center"/>
      <protection locked="0"/>
    </xf>
    <xf numFmtId="181" fontId="76" fillId="0" borderId="56" xfId="0" applyNumberFormat="1" applyFont="1" applyFill="1" applyBorder="1" applyAlignment="1" applyProtection="1">
      <alignment horizontal="center" vertical="center"/>
      <protection/>
    </xf>
    <xf numFmtId="181" fontId="76" fillId="0" borderId="57" xfId="0" applyNumberFormat="1" applyFont="1" applyFill="1" applyBorder="1" applyAlignment="1" applyProtection="1">
      <alignment horizontal="center" vertical="center"/>
      <protection/>
    </xf>
    <xf numFmtId="181" fontId="76" fillId="0" borderId="0" xfId="0" applyNumberFormat="1" applyFont="1" applyFill="1" applyBorder="1" applyAlignment="1" applyProtection="1">
      <alignment horizontal="center" vertical="center"/>
      <protection locked="0"/>
    </xf>
    <xf numFmtId="181" fontId="76" fillId="6" borderId="59" xfId="0" applyNumberFormat="1" applyFont="1" applyFill="1" applyBorder="1" applyAlignment="1" applyProtection="1">
      <alignment horizontal="center" vertical="center"/>
      <protection/>
    </xf>
    <xf numFmtId="181" fontId="76" fillId="6" borderId="60" xfId="0" applyNumberFormat="1" applyFont="1" applyFill="1" applyBorder="1" applyAlignment="1" applyProtection="1">
      <alignment horizontal="center" vertical="center"/>
      <protection/>
    </xf>
    <xf numFmtId="181" fontId="76" fillId="0" borderId="61" xfId="0" applyNumberFormat="1" applyFont="1" applyFill="1" applyBorder="1" applyAlignment="1" applyProtection="1">
      <alignment horizontal="center" vertical="center"/>
      <protection locked="0"/>
    </xf>
    <xf numFmtId="181" fontId="76" fillId="6" borderId="44" xfId="0" applyNumberFormat="1" applyFont="1" applyFill="1" applyBorder="1" applyAlignment="1" applyProtection="1">
      <alignment horizontal="center" vertical="center"/>
      <protection locked="0"/>
    </xf>
    <xf numFmtId="181" fontId="76" fillId="0" borderId="62" xfId="0" applyNumberFormat="1" applyFont="1" applyFill="1" applyBorder="1" applyAlignment="1" applyProtection="1">
      <alignment horizontal="center" vertical="center"/>
      <protection locked="0"/>
    </xf>
    <xf numFmtId="181" fontId="76" fillId="6" borderId="63" xfId="0" applyNumberFormat="1" applyFont="1" applyFill="1" applyBorder="1" applyAlignment="1" applyProtection="1">
      <alignment horizontal="center" vertical="center"/>
      <protection locked="0"/>
    </xf>
    <xf numFmtId="181" fontId="76" fillId="0" borderId="64" xfId="0" applyNumberFormat="1" applyFont="1" applyFill="1" applyBorder="1" applyAlignment="1" applyProtection="1">
      <alignment horizontal="center" vertical="center"/>
      <protection locked="0"/>
    </xf>
    <xf numFmtId="181" fontId="76" fillId="0" borderId="66" xfId="0" applyNumberFormat="1" applyFont="1" applyFill="1" applyBorder="1" applyAlignment="1" applyProtection="1">
      <alignment horizontal="center" vertical="center"/>
      <protection/>
    </xf>
    <xf numFmtId="181" fontId="76" fillId="0" borderId="203" xfId="0" applyNumberFormat="1" applyFont="1" applyFill="1" applyBorder="1" applyAlignment="1" applyProtection="1">
      <alignment horizontal="center" vertical="center"/>
      <protection/>
    </xf>
    <xf numFmtId="181" fontId="76" fillId="0" borderId="204" xfId="0" applyNumberFormat="1" applyFont="1" applyFill="1" applyBorder="1" applyAlignment="1" applyProtection="1">
      <alignment horizontal="center" vertical="center"/>
      <protection/>
    </xf>
    <xf numFmtId="181" fontId="76" fillId="6" borderId="205" xfId="0" applyNumberFormat="1" applyFont="1" applyFill="1" applyBorder="1" applyAlignment="1" applyProtection="1">
      <alignment horizontal="center" vertical="center"/>
      <protection/>
    </xf>
    <xf numFmtId="181" fontId="76" fillId="6" borderId="206" xfId="0" applyNumberFormat="1" applyFont="1" applyFill="1" applyBorder="1" applyAlignment="1" applyProtection="1">
      <alignment horizontal="center" vertical="center"/>
      <protection/>
    </xf>
    <xf numFmtId="181" fontId="76" fillId="6" borderId="207" xfId="0" applyNumberFormat="1" applyFont="1" applyFill="1" applyBorder="1" applyAlignment="1" applyProtection="1">
      <alignment horizontal="center" vertical="center"/>
      <protection/>
    </xf>
    <xf numFmtId="181" fontId="76" fillId="0" borderId="42" xfId="0" applyNumberFormat="1" applyFont="1" applyBorder="1" applyAlignment="1" applyProtection="1">
      <alignment horizontal="center" vertical="center"/>
      <protection/>
    </xf>
    <xf numFmtId="181" fontId="76" fillId="0" borderId="43" xfId="0" applyNumberFormat="1" applyFont="1" applyBorder="1" applyAlignment="1" applyProtection="1">
      <alignment horizontal="center" vertical="center"/>
      <protection/>
    </xf>
    <xf numFmtId="181" fontId="76" fillId="0" borderId="35" xfId="0" applyNumberFormat="1" applyFont="1" applyBorder="1" applyAlignment="1" applyProtection="1">
      <alignment horizontal="center" vertical="center"/>
      <protection/>
    </xf>
    <xf numFmtId="181" fontId="76" fillId="6" borderId="10" xfId="0" applyNumberFormat="1" applyFont="1" applyFill="1" applyBorder="1" applyAlignment="1" applyProtection="1">
      <alignment horizontal="center" vertical="center"/>
      <protection locked="0"/>
    </xf>
    <xf numFmtId="181" fontId="76" fillId="0" borderId="42" xfId="0" applyNumberFormat="1" applyFont="1" applyFill="1" applyBorder="1" applyAlignment="1" applyProtection="1">
      <alignment horizontal="center" vertical="center"/>
      <protection locked="0"/>
    </xf>
    <xf numFmtId="181" fontId="76" fillId="6" borderId="208" xfId="0" applyNumberFormat="1" applyFont="1" applyFill="1" applyBorder="1" applyAlignment="1" applyProtection="1">
      <alignment horizontal="center" vertical="center"/>
      <protection/>
    </xf>
    <xf numFmtId="181" fontId="76" fillId="0" borderId="78" xfId="0" applyNumberFormat="1" applyFont="1" applyBorder="1" applyAlignment="1" applyProtection="1">
      <alignment horizontal="center" vertical="center"/>
      <protection/>
    </xf>
    <xf numFmtId="0" fontId="90" fillId="0" borderId="0" xfId="0" applyFont="1" applyAlignment="1">
      <alignment horizontal="center" vertical="center" wrapText="1"/>
    </xf>
    <xf numFmtId="0" fontId="77" fillId="0" borderId="0" xfId="0" applyFont="1" applyAlignment="1">
      <alignment horizontal="right" vertical="center"/>
    </xf>
    <xf numFmtId="0" fontId="14" fillId="0" borderId="209" xfId="0" applyFont="1" applyBorder="1" applyAlignment="1" applyProtection="1">
      <alignment horizontal="center" vertical="center"/>
      <protection locked="0"/>
    </xf>
    <xf numFmtId="0" fontId="14" fillId="0" borderId="210" xfId="0" applyFont="1" applyBorder="1" applyAlignment="1" applyProtection="1">
      <alignment horizontal="center" vertical="center"/>
      <protection locked="0"/>
    </xf>
    <xf numFmtId="0" fontId="76" fillId="0" borderId="210" xfId="0" applyFont="1" applyBorder="1" applyAlignment="1">
      <alignment horizontal="center" vertical="center" shrinkToFit="1"/>
    </xf>
    <xf numFmtId="0" fontId="14" fillId="0" borderId="211" xfId="0" applyFont="1" applyBorder="1" applyAlignment="1" applyProtection="1">
      <alignment horizontal="center" vertical="center"/>
      <protection locked="0"/>
    </xf>
    <xf numFmtId="0" fontId="14" fillId="0" borderId="212" xfId="0" applyFont="1" applyBorder="1" applyAlignment="1" applyProtection="1">
      <alignment horizontal="center" vertical="center"/>
      <protection locked="0"/>
    </xf>
    <xf numFmtId="0" fontId="76" fillId="0" borderId="212" xfId="0" applyFont="1" applyBorder="1" applyAlignment="1">
      <alignment horizontal="center" vertical="center" shrinkToFit="1"/>
    </xf>
    <xf numFmtId="0" fontId="14" fillId="0" borderId="213" xfId="0" applyFont="1" applyBorder="1" applyAlignment="1" applyProtection="1">
      <alignment horizontal="center" vertical="center"/>
      <protection locked="0"/>
    </xf>
    <xf numFmtId="0" fontId="14" fillId="0" borderId="214" xfId="0" applyFont="1" applyBorder="1" applyAlignment="1" applyProtection="1">
      <alignment horizontal="center" vertical="center"/>
      <protection locked="0"/>
    </xf>
    <xf numFmtId="0" fontId="14" fillId="0" borderId="215" xfId="0" applyFont="1" applyBorder="1" applyAlignment="1" applyProtection="1">
      <alignment horizontal="center" vertical="center"/>
      <protection locked="0"/>
    </xf>
    <xf numFmtId="0" fontId="14" fillId="0" borderId="216" xfId="0" applyFont="1" applyBorder="1" applyAlignment="1" applyProtection="1">
      <alignment horizontal="center" vertical="center"/>
      <protection locked="0"/>
    </xf>
    <xf numFmtId="0" fontId="14" fillId="0" borderId="217" xfId="0" applyFont="1" applyBorder="1" applyAlignment="1" applyProtection="1">
      <alignment horizontal="center" vertical="center"/>
      <protection locked="0"/>
    </xf>
    <xf numFmtId="0" fontId="76" fillId="0" borderId="209" xfId="0" applyFont="1" applyBorder="1" applyAlignment="1">
      <alignment horizontal="center" vertical="center" shrinkToFit="1"/>
    </xf>
    <xf numFmtId="0" fontId="76" fillId="0" borderId="213" xfId="0" applyFont="1" applyBorder="1" applyAlignment="1">
      <alignment horizontal="center" vertical="center" shrinkToFit="1"/>
    </xf>
    <xf numFmtId="0" fontId="76" fillId="0" borderId="214" xfId="0" applyFont="1" applyBorder="1" applyAlignment="1">
      <alignment horizontal="center" vertical="center" shrinkToFit="1"/>
    </xf>
    <xf numFmtId="0" fontId="77" fillId="0" borderId="0" xfId="0" applyFont="1" applyBorder="1" applyAlignment="1" applyProtection="1">
      <alignment vertical="center"/>
      <protection locked="0"/>
    </xf>
    <xf numFmtId="0" fontId="12" fillId="0" borderId="218" xfId="0" applyFont="1" applyBorder="1" applyAlignment="1" applyProtection="1">
      <alignment horizontal="center" vertical="center" textRotation="255"/>
      <protection/>
    </xf>
    <xf numFmtId="0" fontId="12" fillId="0" borderId="219" xfId="0" applyFont="1" applyBorder="1" applyAlignment="1" applyProtection="1">
      <alignment horizontal="center" vertical="center" textRotation="255"/>
      <protection/>
    </xf>
    <xf numFmtId="0" fontId="12" fillId="0" borderId="220" xfId="0" applyFont="1" applyBorder="1" applyAlignment="1" applyProtection="1">
      <alignment horizontal="center" vertical="center" textRotation="255"/>
      <protection/>
    </xf>
    <xf numFmtId="0" fontId="12" fillId="0" borderId="24" xfId="0" applyFont="1" applyBorder="1" applyAlignment="1" applyProtection="1">
      <alignment vertical="center" textRotation="255"/>
      <protection/>
    </xf>
    <xf numFmtId="0" fontId="12" fillId="0" borderId="24" xfId="0" applyFont="1" applyBorder="1" applyAlignment="1" applyProtection="1">
      <alignment vertical="center" textRotation="255" wrapText="1"/>
      <protection/>
    </xf>
    <xf numFmtId="0" fontId="12" fillId="0" borderId="211" xfId="0" applyFont="1" applyBorder="1" applyAlignment="1" applyProtection="1">
      <alignment horizontal="center" vertical="center" textRotation="255" wrapText="1"/>
      <protection/>
    </xf>
    <xf numFmtId="0" fontId="12" fillId="0" borderId="212" xfId="0" applyFont="1" applyBorder="1" applyAlignment="1" applyProtection="1">
      <alignment horizontal="center" vertical="center" textRotation="255" wrapText="1"/>
      <protection/>
    </xf>
    <xf numFmtId="0" fontId="78" fillId="0" borderId="212" xfId="0" applyFont="1" applyBorder="1" applyAlignment="1">
      <alignment vertical="center" textRotation="255" wrapText="1"/>
    </xf>
    <xf numFmtId="0" fontId="12" fillId="0" borderId="221" xfId="0" applyFont="1" applyBorder="1" applyAlignment="1" applyProtection="1">
      <alignment horizontal="center" vertical="center" textRotation="255"/>
      <protection/>
    </xf>
    <xf numFmtId="0" fontId="12" fillId="0" borderId="222" xfId="0" applyFont="1" applyBorder="1" applyAlignment="1" applyProtection="1">
      <alignment horizontal="center" vertical="center" textRotation="255"/>
      <protection/>
    </xf>
    <xf numFmtId="0" fontId="12" fillId="0" borderId="223" xfId="0" applyFont="1" applyBorder="1" applyAlignment="1" applyProtection="1">
      <alignment horizontal="center" vertical="center" textRotation="255"/>
      <protection/>
    </xf>
    <xf numFmtId="0" fontId="12" fillId="0" borderId="26" xfId="0" applyFont="1" applyBorder="1" applyAlignment="1" applyProtection="1">
      <alignment vertical="center" textRotation="255"/>
      <protection/>
    </xf>
    <xf numFmtId="0" fontId="12" fillId="0" borderId="26" xfId="0" applyFont="1" applyBorder="1" applyAlignment="1" applyProtection="1">
      <alignment vertical="center" textRotation="255" wrapText="1"/>
      <protection/>
    </xf>
    <xf numFmtId="0" fontId="6" fillId="0" borderId="0" xfId="0" applyFont="1" applyBorder="1" applyAlignment="1">
      <alignment horizontal="right"/>
    </xf>
    <xf numFmtId="0" fontId="6" fillId="0" borderId="130" xfId="0" applyFont="1" applyBorder="1" applyAlignment="1">
      <alignment horizontal="right"/>
    </xf>
    <xf numFmtId="0" fontId="6" fillId="0" borderId="142" xfId="0" applyFont="1" applyBorder="1" applyAlignment="1">
      <alignment horizontal="right"/>
    </xf>
    <xf numFmtId="0" fontId="78" fillId="0" borderId="0" xfId="0" applyFont="1" applyBorder="1" applyAlignment="1">
      <alignment/>
    </xf>
    <xf numFmtId="0" fontId="77" fillId="0" borderId="0" xfId="0" applyFont="1" applyBorder="1" applyAlignment="1">
      <alignment/>
    </xf>
    <xf numFmtId="0" fontId="12" fillId="42" borderId="41" xfId="0" applyFont="1" applyFill="1" applyBorder="1" applyAlignment="1" applyProtection="1">
      <alignment horizontal="center" vertical="center"/>
      <protection/>
    </xf>
    <xf numFmtId="0" fontId="12" fillId="42" borderId="224" xfId="0" applyFont="1" applyFill="1" applyBorder="1" applyAlignment="1" applyProtection="1">
      <alignment horizontal="center" vertical="center"/>
      <protection/>
    </xf>
    <xf numFmtId="0" fontId="12" fillId="42" borderId="225" xfId="0" applyFont="1" applyFill="1" applyBorder="1" applyAlignment="1" applyProtection="1">
      <alignment horizontal="center" vertical="center"/>
      <protection/>
    </xf>
    <xf numFmtId="0" fontId="12" fillId="42" borderId="226" xfId="0" applyFont="1" applyFill="1" applyBorder="1" applyAlignment="1" applyProtection="1">
      <alignment horizontal="center" vertical="center"/>
      <protection/>
    </xf>
    <xf numFmtId="0" fontId="12" fillId="41" borderId="41" xfId="0" applyFont="1" applyFill="1" applyBorder="1" applyAlignment="1" applyProtection="1">
      <alignment horizontal="center" vertical="center"/>
      <protection/>
    </xf>
    <xf numFmtId="0" fontId="12" fillId="42" borderId="227" xfId="0" applyFont="1" applyFill="1" applyBorder="1" applyAlignment="1" applyProtection="1">
      <alignment horizontal="center" vertical="center"/>
      <protection/>
    </xf>
    <xf numFmtId="0" fontId="12" fillId="42" borderId="228" xfId="0" applyFont="1" applyFill="1" applyBorder="1" applyAlignment="1" applyProtection="1">
      <alignment horizontal="center" vertical="center"/>
      <protection/>
    </xf>
    <xf numFmtId="0" fontId="78" fillId="42" borderId="228" xfId="0" applyFont="1" applyFill="1" applyBorder="1" applyAlignment="1">
      <alignment horizontal="center" vertical="center"/>
    </xf>
    <xf numFmtId="0" fontId="12" fillId="42" borderId="43" xfId="0" applyFont="1" applyFill="1" applyBorder="1" applyAlignment="1" applyProtection="1">
      <alignment horizontal="center" vertical="center"/>
      <protection/>
    </xf>
    <xf numFmtId="0" fontId="12" fillId="42" borderId="229" xfId="0" applyFont="1" applyFill="1" applyBorder="1" applyAlignment="1" applyProtection="1">
      <alignment horizontal="center" vertical="center"/>
      <protection/>
    </xf>
    <xf numFmtId="0" fontId="12" fillId="42" borderId="230" xfId="0" applyFont="1" applyFill="1" applyBorder="1" applyAlignment="1" applyProtection="1">
      <alignment horizontal="center" vertical="center"/>
      <protection/>
    </xf>
    <xf numFmtId="0" fontId="12" fillId="42" borderId="231" xfId="0" applyFont="1" applyFill="1" applyBorder="1" applyAlignment="1" applyProtection="1">
      <alignment horizontal="center" vertical="center"/>
      <protection/>
    </xf>
    <xf numFmtId="0" fontId="12" fillId="42" borderId="211" xfId="0" applyFont="1" applyFill="1" applyBorder="1" applyAlignment="1" applyProtection="1">
      <alignment horizontal="center" vertical="center"/>
      <protection/>
    </xf>
    <xf numFmtId="0" fontId="12" fillId="42" borderId="212" xfId="0" applyFont="1" applyFill="1" applyBorder="1" applyAlignment="1" applyProtection="1">
      <alignment horizontal="center" vertical="center"/>
      <protection/>
    </xf>
    <xf numFmtId="0" fontId="78" fillId="42" borderId="212" xfId="0" applyFont="1" applyFill="1" applyBorder="1" applyAlignment="1">
      <alignment horizontal="center" vertical="center"/>
    </xf>
    <xf numFmtId="0" fontId="12" fillId="0" borderId="54" xfId="0" applyFont="1" applyBorder="1" applyAlignment="1" applyProtection="1">
      <alignment horizontal="center" vertical="center"/>
      <protection locked="0"/>
    </xf>
    <xf numFmtId="0" fontId="12" fillId="0" borderId="213" xfId="0" applyFont="1" applyBorder="1" applyAlignment="1" applyProtection="1">
      <alignment horizontal="center" vertical="center"/>
      <protection locked="0"/>
    </xf>
    <xf numFmtId="0" fontId="12" fillId="0" borderId="214" xfId="0" applyFont="1" applyBorder="1" applyAlignment="1" applyProtection="1">
      <alignment horizontal="center" vertical="center"/>
      <protection locked="0"/>
    </xf>
    <xf numFmtId="0" fontId="12" fillId="0" borderId="215" xfId="0" applyFont="1" applyBorder="1" applyAlignment="1" applyProtection="1">
      <alignment horizontal="center" vertical="center"/>
      <protection locked="0"/>
    </xf>
    <xf numFmtId="0" fontId="78" fillId="0" borderId="224" xfId="0" applyFont="1" applyBorder="1" applyAlignment="1">
      <alignment horizontal="center" vertical="center" shrinkToFit="1"/>
    </xf>
    <xf numFmtId="0" fontId="78" fillId="0" borderId="232" xfId="0" applyFont="1" applyBorder="1" applyAlignment="1">
      <alignment horizontal="center" vertical="center" shrinkToFit="1"/>
    </xf>
    <xf numFmtId="0" fontId="12" fillId="0" borderId="15" xfId="0" applyFont="1" applyBorder="1" applyAlignment="1" applyProtection="1">
      <alignment horizontal="center" vertical="center"/>
      <protection locked="0"/>
    </xf>
    <xf numFmtId="0" fontId="12" fillId="0" borderId="209" xfId="0" applyFont="1" applyBorder="1" applyAlignment="1" applyProtection="1">
      <alignment horizontal="center" vertical="center"/>
      <protection locked="0"/>
    </xf>
    <xf numFmtId="0" fontId="12" fillId="0" borderId="210" xfId="0" applyFont="1" applyBorder="1" applyAlignment="1" applyProtection="1">
      <alignment horizontal="center" vertical="center"/>
      <protection locked="0"/>
    </xf>
    <xf numFmtId="0" fontId="12" fillId="0" borderId="216" xfId="0" applyFont="1" applyBorder="1" applyAlignment="1" applyProtection="1">
      <alignment horizontal="center" vertical="center"/>
      <protection locked="0"/>
    </xf>
    <xf numFmtId="0" fontId="78" fillId="0" borderId="209" xfId="0" applyFont="1" applyBorder="1" applyAlignment="1">
      <alignment horizontal="center" vertical="center" shrinkToFit="1"/>
    </xf>
    <xf numFmtId="0" fontId="78" fillId="0" borderId="210" xfId="0" applyFont="1" applyBorder="1" applyAlignment="1">
      <alignment horizontal="center" vertical="center" shrinkToFit="1"/>
    </xf>
    <xf numFmtId="0" fontId="12" fillId="0" borderId="53"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95" xfId="0" applyFont="1" applyFill="1" applyBorder="1" applyAlignment="1" applyProtection="1">
      <alignment horizontal="center" vertical="center"/>
      <protection/>
    </xf>
    <xf numFmtId="0" fontId="12" fillId="0" borderId="36" xfId="0" applyFont="1" applyFill="1" applyBorder="1" applyAlignment="1" applyProtection="1">
      <alignment horizontal="center" vertical="center"/>
      <protection/>
    </xf>
    <xf numFmtId="0" fontId="12" fillId="0" borderId="74" xfId="0" applyFont="1" applyFill="1" applyBorder="1" applyAlignment="1" applyProtection="1">
      <alignment wrapText="1"/>
      <protection/>
    </xf>
    <xf numFmtId="0" fontId="12" fillId="0" borderId="0" xfId="0" applyFont="1" applyFill="1" applyBorder="1" applyAlignment="1" applyProtection="1">
      <alignment wrapText="1"/>
      <protection/>
    </xf>
    <xf numFmtId="181" fontId="12" fillId="0" borderId="233" xfId="0" applyNumberFormat="1" applyFont="1" applyFill="1" applyBorder="1" applyAlignment="1" applyProtection="1">
      <alignment vertical="center" shrinkToFit="1"/>
      <protection/>
    </xf>
    <xf numFmtId="181" fontId="12" fillId="0" borderId="234" xfId="0" applyNumberFormat="1" applyFont="1" applyFill="1" applyBorder="1" applyAlignment="1" applyProtection="1">
      <alignment vertical="center" shrinkToFit="1"/>
      <protection/>
    </xf>
    <xf numFmtId="0" fontId="12" fillId="0" borderId="83" xfId="0" applyFont="1" applyFill="1" applyBorder="1" applyAlignment="1" applyProtection="1">
      <alignment horizontal="center" vertical="center"/>
      <protection/>
    </xf>
    <xf numFmtId="0" fontId="12" fillId="0" borderId="102" xfId="0" applyFont="1" applyFill="1" applyBorder="1" applyAlignment="1" applyProtection="1">
      <alignment horizontal="center" vertical="center"/>
      <protection/>
    </xf>
    <xf numFmtId="181" fontId="12" fillId="0" borderId="80" xfId="0" applyNumberFormat="1" applyFont="1" applyFill="1" applyBorder="1" applyAlignment="1" applyProtection="1">
      <alignment vertical="center" shrinkToFit="1"/>
      <protection/>
    </xf>
    <xf numFmtId="181" fontId="12" fillId="0" borderId="81" xfId="0" applyNumberFormat="1" applyFont="1" applyFill="1" applyBorder="1" applyAlignment="1" applyProtection="1">
      <alignment vertical="center" shrinkToFit="1"/>
      <protection/>
    </xf>
    <xf numFmtId="181" fontId="12" fillId="0" borderId="78" xfId="0" applyNumberFormat="1" applyFont="1" applyFill="1" applyBorder="1" applyAlignment="1" applyProtection="1">
      <alignment vertical="center" shrinkToFit="1"/>
      <protection/>
    </xf>
    <xf numFmtId="0" fontId="16" fillId="0" borderId="33" xfId="0" applyFont="1" applyFill="1" applyBorder="1" applyAlignment="1" applyProtection="1">
      <alignment horizontal="center" vertical="center" textRotation="255"/>
      <protection/>
    </xf>
    <xf numFmtId="0" fontId="12" fillId="0" borderId="144" xfId="0" applyFont="1" applyBorder="1" applyAlignment="1" applyProtection="1">
      <alignment vertical="center"/>
      <protection/>
    </xf>
    <xf numFmtId="0" fontId="16" fillId="0" borderId="144" xfId="0" applyFont="1" applyBorder="1" applyAlignment="1" applyProtection="1">
      <alignment/>
      <protection/>
    </xf>
    <xf numFmtId="0" fontId="20" fillId="0" borderId="144" xfId="0" applyFont="1" applyFill="1" applyBorder="1" applyAlignment="1" applyProtection="1">
      <alignment vertical="top" wrapText="1"/>
      <protection/>
    </xf>
    <xf numFmtId="0" fontId="77" fillId="0" borderId="144" xfId="0" applyFont="1" applyBorder="1" applyAlignment="1">
      <alignment/>
    </xf>
    <xf numFmtId="0" fontId="16" fillId="0" borderId="144" xfId="0" applyFont="1" applyFill="1" applyBorder="1" applyAlignment="1" applyProtection="1">
      <alignment/>
      <protection/>
    </xf>
    <xf numFmtId="0" fontId="6" fillId="0" borderId="14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0" fillId="0" borderId="0" xfId="0" applyFont="1" applyBorder="1" applyAlignment="1" applyProtection="1">
      <alignment/>
      <protection/>
    </xf>
    <xf numFmtId="0" fontId="78" fillId="0" borderId="235" xfId="0" applyFont="1" applyBorder="1" applyAlignment="1">
      <alignment vertical="center" textRotation="255" wrapText="1"/>
    </xf>
    <xf numFmtId="0" fontId="78" fillId="42" borderId="236" xfId="0" applyFont="1" applyFill="1" applyBorder="1" applyAlignment="1">
      <alignment horizontal="center" vertical="center"/>
    </xf>
    <xf numFmtId="0" fontId="78" fillId="42" borderId="235" xfId="0" applyFont="1" applyFill="1" applyBorder="1" applyAlignment="1">
      <alignment horizontal="center" vertical="center"/>
    </xf>
    <xf numFmtId="0" fontId="78" fillId="0" borderId="237" xfId="0" applyFont="1" applyBorder="1" applyAlignment="1">
      <alignment horizontal="center" vertical="center" shrinkToFit="1"/>
    </xf>
    <xf numFmtId="0" fontId="78" fillId="0" borderId="238" xfId="0" applyFont="1" applyBorder="1" applyAlignment="1">
      <alignment horizontal="center" vertical="center" shrinkToFit="1"/>
    </xf>
    <xf numFmtId="0" fontId="78" fillId="0" borderId="103" xfId="0" applyFont="1" applyBorder="1" applyAlignment="1">
      <alignment vertical="center" textRotation="255" wrapText="1"/>
    </xf>
    <xf numFmtId="0" fontId="78" fillId="42" borderId="39" xfId="0" applyFont="1" applyFill="1" applyBorder="1" applyAlignment="1">
      <alignment horizontal="center" vertical="center"/>
    </xf>
    <xf numFmtId="0" fontId="78" fillId="42" borderId="79" xfId="0" applyFont="1" applyFill="1" applyBorder="1" applyAlignment="1">
      <alignment horizontal="center" vertical="center"/>
    </xf>
    <xf numFmtId="0" fontId="78" fillId="0" borderId="101" xfId="0" applyFont="1" applyBorder="1" applyAlignment="1">
      <alignment horizontal="center" vertical="center" shrinkToFit="1"/>
    </xf>
    <xf numFmtId="0" fontId="78" fillId="0" borderId="16" xfId="0" applyFont="1" applyBorder="1" applyAlignment="1">
      <alignment horizontal="center" vertical="center" shrinkToFit="1"/>
    </xf>
    <xf numFmtId="0" fontId="12" fillId="0" borderId="22" xfId="0" applyFont="1" applyBorder="1" applyAlignment="1" applyProtection="1">
      <alignment horizontal="center" vertical="center" wrapText="1"/>
      <protection/>
    </xf>
    <xf numFmtId="0" fontId="78" fillId="0" borderId="22" xfId="0" applyFont="1" applyBorder="1" applyAlignment="1">
      <alignment horizontal="center" vertical="center" wrapText="1"/>
    </xf>
    <xf numFmtId="0" fontId="81" fillId="0" borderId="0" xfId="0" applyFont="1" applyAlignment="1">
      <alignment horizontal="center"/>
    </xf>
    <xf numFmtId="0" fontId="77" fillId="0" borderId="142" xfId="0" applyFont="1" applyBorder="1" applyAlignment="1">
      <alignment/>
    </xf>
    <xf numFmtId="0" fontId="6" fillId="0" borderId="142" xfId="0" applyFont="1" applyBorder="1" applyAlignment="1" applyProtection="1">
      <alignment vertical="center"/>
      <protection/>
    </xf>
    <xf numFmtId="0" fontId="6" fillId="0" borderId="142" xfId="0" applyFont="1" applyBorder="1" applyAlignment="1" applyProtection="1">
      <alignment horizontal="right" vertical="center"/>
      <protection/>
    </xf>
    <xf numFmtId="0" fontId="6" fillId="0" borderId="142" xfId="0" applyFont="1" applyBorder="1" applyAlignment="1">
      <alignment/>
    </xf>
    <xf numFmtId="0" fontId="6" fillId="0" borderId="0" xfId="0" applyFont="1" applyBorder="1" applyAlignment="1" applyProtection="1">
      <alignment horizontal="right" vertical="center"/>
      <protection/>
    </xf>
    <xf numFmtId="0" fontId="6" fillId="0" borderId="0" xfId="0" applyFont="1" applyBorder="1" applyAlignment="1">
      <alignment/>
    </xf>
    <xf numFmtId="181" fontId="12" fillId="0" borderId="97" xfId="0" applyNumberFormat="1" applyFont="1" applyFill="1" applyBorder="1" applyAlignment="1" applyProtection="1">
      <alignment vertical="center" shrinkToFit="1"/>
      <protection/>
    </xf>
    <xf numFmtId="181" fontId="12" fillId="0" borderId="239" xfId="0" applyNumberFormat="1" applyFont="1" applyFill="1" applyBorder="1" applyAlignment="1" applyProtection="1">
      <alignment vertical="center" shrinkToFit="1"/>
      <protection/>
    </xf>
    <xf numFmtId="181" fontId="12" fillId="0" borderId="98" xfId="0" applyNumberFormat="1" applyFont="1" applyFill="1" applyBorder="1" applyAlignment="1" applyProtection="1">
      <alignment vertical="center" shrinkToFit="1"/>
      <protection/>
    </xf>
    <xf numFmtId="181" fontId="12" fillId="0" borderId="240" xfId="0" applyNumberFormat="1" applyFont="1" applyFill="1" applyBorder="1" applyAlignment="1" applyProtection="1">
      <alignment vertical="center" shrinkToFit="1"/>
      <protection/>
    </xf>
    <xf numFmtId="0" fontId="12" fillId="0" borderId="58" xfId="0" applyFont="1" applyBorder="1" applyAlignment="1" applyProtection="1">
      <alignment horizontal="center" vertical="center"/>
      <protection locked="0"/>
    </xf>
    <xf numFmtId="0" fontId="12" fillId="0" borderId="241" xfId="0" applyFont="1" applyBorder="1" applyAlignment="1" applyProtection="1">
      <alignment horizontal="center" vertical="center"/>
      <protection locked="0"/>
    </xf>
    <xf numFmtId="0" fontId="12" fillId="0" borderId="242" xfId="0" applyFont="1" applyBorder="1" applyAlignment="1" applyProtection="1">
      <alignment horizontal="center" vertical="center"/>
      <protection locked="0"/>
    </xf>
    <xf numFmtId="0" fontId="12" fillId="0" borderId="243" xfId="0" applyFont="1" applyBorder="1" applyAlignment="1" applyProtection="1">
      <alignment horizontal="center" vertical="center"/>
      <protection locked="0"/>
    </xf>
    <xf numFmtId="0" fontId="78" fillId="0" borderId="241" xfId="0" applyFont="1" applyBorder="1" applyAlignment="1">
      <alignment horizontal="center" vertical="center" shrinkToFit="1"/>
    </xf>
    <xf numFmtId="0" fontId="12" fillId="0" borderId="229" xfId="0" applyFont="1" applyBorder="1" applyAlignment="1" applyProtection="1">
      <alignment horizontal="center" vertical="center"/>
      <protection locked="0"/>
    </xf>
    <xf numFmtId="0" fontId="12" fillId="0" borderId="230" xfId="0" applyFont="1" applyBorder="1" applyAlignment="1" applyProtection="1">
      <alignment horizontal="center" vertical="center"/>
      <protection locked="0"/>
    </xf>
    <xf numFmtId="0" fontId="12" fillId="0" borderId="231" xfId="0" applyFont="1" applyBorder="1" applyAlignment="1" applyProtection="1">
      <alignment horizontal="center" vertical="center"/>
      <protection locked="0"/>
    </xf>
    <xf numFmtId="0" fontId="78" fillId="0" borderId="229" xfId="0" applyFont="1" applyBorder="1" applyAlignment="1">
      <alignment horizontal="center" vertical="center" shrinkToFit="1"/>
    </xf>
    <xf numFmtId="0" fontId="78" fillId="0" borderId="230" xfId="0" applyFont="1" applyBorder="1" applyAlignment="1">
      <alignment horizontal="center" vertical="center" shrinkToFit="1"/>
    </xf>
    <xf numFmtId="0" fontId="78" fillId="0" borderId="244" xfId="0" applyFont="1" applyBorder="1" applyAlignment="1">
      <alignment horizontal="center" vertical="center" shrinkToFit="1"/>
    </xf>
    <xf numFmtId="0" fontId="78" fillId="0" borderId="48" xfId="0" applyFont="1" applyBorder="1" applyAlignment="1">
      <alignment horizontal="center" vertical="center" shrinkToFit="1"/>
    </xf>
    <xf numFmtId="181" fontId="12" fillId="0" borderId="24" xfId="0" applyNumberFormat="1" applyFont="1" applyFill="1" applyBorder="1" applyAlignment="1" applyProtection="1">
      <alignment vertical="center" shrinkToFit="1"/>
      <protection/>
    </xf>
    <xf numFmtId="181" fontId="12" fillId="0" borderId="182" xfId="0" applyNumberFormat="1" applyFont="1" applyFill="1" applyBorder="1" applyAlignment="1" applyProtection="1">
      <alignment vertical="center" shrinkToFit="1"/>
      <protection/>
    </xf>
    <xf numFmtId="0" fontId="76" fillId="0" borderId="245" xfId="0" applyFont="1" applyBorder="1" applyAlignment="1">
      <alignment horizontal="center" vertical="center" shrinkToFit="1"/>
    </xf>
    <xf numFmtId="0" fontId="76" fillId="0" borderId="238" xfId="0" applyFont="1" applyBorder="1" applyAlignment="1">
      <alignment horizontal="center" vertical="center" shrinkToFit="1"/>
    </xf>
    <xf numFmtId="0" fontId="76" fillId="0" borderId="235" xfId="0" applyFont="1" applyBorder="1" applyAlignment="1">
      <alignment horizontal="center" vertical="center" shrinkToFit="1"/>
    </xf>
    <xf numFmtId="0" fontId="76" fillId="0" borderId="246" xfId="0" applyFont="1" applyBorder="1" applyAlignment="1">
      <alignment horizontal="center" vertical="center" shrinkToFit="1"/>
    </xf>
    <xf numFmtId="0" fontId="76" fillId="0" borderId="16" xfId="0" applyFont="1" applyBorder="1" applyAlignment="1">
      <alignment horizontal="center" vertical="center" shrinkToFit="1"/>
    </xf>
    <xf numFmtId="0" fontId="76" fillId="0" borderId="79" xfId="0" applyFont="1" applyBorder="1" applyAlignment="1">
      <alignment horizontal="center" vertical="center" shrinkToFit="1"/>
    </xf>
    <xf numFmtId="181" fontId="12" fillId="0" borderId="97" xfId="44" applyNumberFormat="1" applyFont="1" applyFill="1" applyBorder="1" applyAlignment="1" applyProtection="1">
      <alignment vertical="center" shrinkToFit="1"/>
      <protection/>
    </xf>
    <xf numFmtId="38" fontId="78" fillId="0" borderId="120" xfId="0" applyNumberFormat="1" applyFont="1" applyFill="1" applyBorder="1" applyAlignment="1">
      <alignment horizontal="right" vertical="center"/>
    </xf>
    <xf numFmtId="0" fontId="78" fillId="0" borderId="128" xfId="0" applyFont="1" applyFill="1" applyBorder="1" applyAlignment="1">
      <alignment horizontal="right" vertical="center"/>
    </xf>
    <xf numFmtId="0" fontId="78" fillId="0" borderId="129" xfId="0" applyFont="1" applyFill="1" applyBorder="1" applyAlignment="1">
      <alignment horizontal="right" vertical="center"/>
    </xf>
    <xf numFmtId="0" fontId="78" fillId="0" borderId="247" xfId="0" applyFont="1" applyFill="1" applyBorder="1" applyAlignment="1">
      <alignment horizontal="right" vertical="center"/>
    </xf>
    <xf numFmtId="0" fontId="78" fillId="0" borderId="120" xfId="0" applyFont="1" applyFill="1" applyBorder="1" applyAlignment="1">
      <alignment horizontal="right" vertical="center"/>
    </xf>
    <xf numFmtId="38" fontId="78" fillId="0" borderId="121" xfId="0" applyNumberFormat="1" applyFont="1" applyBorder="1" applyAlignment="1">
      <alignment horizontal="right" vertical="center"/>
    </xf>
    <xf numFmtId="0" fontId="78" fillId="0" borderId="118" xfId="0" applyFont="1" applyBorder="1" applyAlignment="1">
      <alignment horizontal="right" vertical="center"/>
    </xf>
    <xf numFmtId="0" fontId="78" fillId="0" borderId="123" xfId="0" applyFont="1" applyBorder="1" applyAlignment="1">
      <alignment horizontal="right" vertical="center"/>
    </xf>
    <xf numFmtId="0" fontId="78" fillId="0" borderId="164" xfId="0" applyFont="1" applyBorder="1" applyAlignment="1">
      <alignment horizontal="right" vertical="center"/>
    </xf>
    <xf numFmtId="0" fontId="78" fillId="0" borderId="121" xfId="0" applyFont="1" applyBorder="1" applyAlignment="1">
      <alignment horizontal="right" vertical="center"/>
    </xf>
    <xf numFmtId="38" fontId="78" fillId="0" borderId="125" xfId="0" applyNumberFormat="1" applyFont="1" applyBorder="1" applyAlignment="1">
      <alignment horizontal="right" vertical="center"/>
    </xf>
    <xf numFmtId="0" fontId="78" fillId="0" borderId="102" xfId="0" applyFont="1" applyBorder="1" applyAlignment="1">
      <alignment horizontal="right" vertical="center"/>
    </xf>
    <xf numFmtId="0" fontId="78" fillId="0" borderId="28" xfId="0" applyFont="1" applyBorder="1" applyAlignment="1">
      <alignment horizontal="right" vertical="center"/>
    </xf>
    <xf numFmtId="0" fontId="78" fillId="0" borderId="29" xfId="0" applyFont="1" applyBorder="1" applyAlignment="1">
      <alignment horizontal="right" vertical="center"/>
    </xf>
    <xf numFmtId="0" fontId="78" fillId="0" borderId="125" xfId="0" applyFont="1" applyBorder="1" applyAlignment="1">
      <alignment horizontal="right" vertical="center"/>
    </xf>
    <xf numFmtId="0" fontId="6" fillId="0" borderId="0" xfId="0" applyFont="1" applyBorder="1" applyAlignment="1" applyProtection="1">
      <alignment vertical="center" wrapText="1"/>
      <protection/>
    </xf>
    <xf numFmtId="0" fontId="6" fillId="43" borderId="0" xfId="0" applyFont="1" applyFill="1" applyBorder="1" applyAlignment="1" applyProtection="1">
      <alignment vertical="center"/>
      <protection/>
    </xf>
    <xf numFmtId="181" fontId="6" fillId="0" borderId="0" xfId="0" applyNumberFormat="1" applyFont="1" applyBorder="1" applyAlignment="1" applyProtection="1">
      <alignment vertical="center"/>
      <protection/>
    </xf>
    <xf numFmtId="0" fontId="6" fillId="38" borderId="0" xfId="0" applyFont="1" applyFill="1" applyBorder="1" applyAlignment="1" applyProtection="1">
      <alignment vertical="center" wrapText="1"/>
      <protection/>
    </xf>
    <xf numFmtId="38" fontId="77" fillId="39" borderId="118" xfId="0" applyNumberFormat="1" applyFont="1" applyFill="1" applyBorder="1" applyAlignment="1">
      <alignment horizontal="center" vertical="center"/>
    </xf>
    <xf numFmtId="0" fontId="20" fillId="0" borderId="188" xfId="0" applyFont="1" applyBorder="1" applyAlignment="1" applyProtection="1">
      <alignment horizontal="center" vertical="center" wrapText="1"/>
      <protection locked="0"/>
    </xf>
    <xf numFmtId="0" fontId="78" fillId="0" borderId="0" xfId="0" applyFont="1" applyBorder="1" applyAlignment="1" applyProtection="1">
      <alignment vertical="center" wrapText="1"/>
      <protection/>
    </xf>
    <xf numFmtId="0" fontId="78" fillId="43" borderId="0" xfId="0" applyFont="1" applyFill="1" applyBorder="1" applyAlignment="1" applyProtection="1">
      <alignment vertical="center"/>
      <protection/>
    </xf>
    <xf numFmtId="181" fontId="78" fillId="0" borderId="0" xfId="0" applyNumberFormat="1" applyFont="1" applyBorder="1" applyAlignment="1" applyProtection="1">
      <alignment vertical="center"/>
      <protection/>
    </xf>
    <xf numFmtId="0" fontId="78" fillId="38" borderId="0" xfId="0" applyFont="1" applyFill="1" applyBorder="1" applyAlignment="1" applyProtection="1">
      <alignment vertical="center" wrapText="1"/>
      <protection/>
    </xf>
    <xf numFmtId="0" fontId="82" fillId="0" borderId="185" xfId="0" applyFont="1" applyFill="1" applyBorder="1" applyAlignment="1">
      <alignment horizontal="right" vertical="center"/>
    </xf>
    <xf numFmtId="0" fontId="82" fillId="0" borderId="157" xfId="0" applyFont="1" applyFill="1" applyBorder="1" applyAlignment="1">
      <alignment horizontal="right" vertical="center"/>
    </xf>
    <xf numFmtId="0" fontId="82" fillId="0" borderId="80" xfId="0" applyNumberFormat="1" applyFont="1" applyFill="1" applyBorder="1" applyAlignment="1">
      <alignment horizontal="right" vertical="center"/>
    </xf>
    <xf numFmtId="0" fontId="90" fillId="0" borderId="0" xfId="0" applyFont="1" applyAlignment="1">
      <alignment horizontal="center" vertical="center"/>
    </xf>
    <xf numFmtId="0" fontId="89" fillId="0" borderId="22" xfId="0" applyFont="1" applyBorder="1" applyAlignment="1">
      <alignment horizontal="center" vertical="center" wrapText="1"/>
    </xf>
    <xf numFmtId="0" fontId="19" fillId="0" borderId="248" xfId="0" applyFont="1" applyFill="1" applyBorder="1" applyAlignment="1" applyProtection="1">
      <alignment horizontal="center" wrapText="1"/>
      <protection/>
    </xf>
    <xf numFmtId="0" fontId="19" fillId="0" borderId="45" xfId="0" applyFont="1" applyFill="1" applyBorder="1" applyAlignment="1" applyProtection="1">
      <alignment horizontal="center" wrapText="1"/>
      <protection/>
    </xf>
    <xf numFmtId="0" fontId="19" fillId="0" borderId="32" xfId="0" applyFont="1" applyFill="1" applyBorder="1" applyAlignment="1" applyProtection="1">
      <alignment horizontal="center" wrapText="1"/>
      <protection/>
    </xf>
    <xf numFmtId="0" fontId="19" fillId="0" borderId="11"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81" fillId="0" borderId="0" xfId="0" applyFont="1" applyAlignment="1">
      <alignment horizontal="center"/>
    </xf>
    <xf numFmtId="0" fontId="14" fillId="0" borderId="249" xfId="0" applyFont="1" applyBorder="1" applyAlignment="1" applyProtection="1">
      <alignment horizontal="center" vertical="center"/>
      <protection locked="0"/>
    </xf>
    <xf numFmtId="0" fontId="14" fillId="0" borderId="202" xfId="0" applyFont="1" applyBorder="1" applyAlignment="1" applyProtection="1">
      <alignment horizontal="center" vertical="center"/>
      <protection locked="0"/>
    </xf>
    <xf numFmtId="0" fontId="14" fillId="0" borderId="70" xfId="0" applyFont="1" applyBorder="1" applyAlignment="1" applyProtection="1">
      <alignment horizontal="center" vertical="center"/>
      <protection locked="0"/>
    </xf>
    <xf numFmtId="0" fontId="14" fillId="0" borderId="250"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51" xfId="0" applyFont="1" applyBorder="1" applyAlignment="1" applyProtection="1">
      <alignment horizontal="center" vertical="center"/>
      <protection locked="0"/>
    </xf>
    <xf numFmtId="0" fontId="78" fillId="0" borderId="157" xfId="0" applyFont="1" applyBorder="1" applyAlignment="1">
      <alignment horizontal="center" vertical="center" wrapText="1"/>
    </xf>
    <xf numFmtId="0" fontId="78" fillId="0" borderId="158" xfId="0" applyFont="1" applyBorder="1" applyAlignment="1">
      <alignment horizontal="center" vertical="center" wrapText="1"/>
    </xf>
    <xf numFmtId="0" fontId="78" fillId="0" borderId="90" xfId="0" applyFont="1" applyBorder="1" applyAlignment="1">
      <alignment horizontal="center" vertical="center" wrapText="1"/>
    </xf>
    <xf numFmtId="0" fontId="12" fillId="0" borderId="105"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84" xfId="0" applyFont="1" applyBorder="1" applyAlignment="1" applyProtection="1">
      <alignment horizontal="center" vertical="center"/>
      <protection/>
    </xf>
    <xf numFmtId="0" fontId="12" fillId="0" borderId="75"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83" xfId="0" applyFont="1" applyBorder="1" applyAlignment="1" applyProtection="1">
      <alignment horizontal="center" vertical="center"/>
      <protection/>
    </xf>
    <xf numFmtId="0" fontId="12" fillId="0" borderId="41" xfId="0" applyFont="1" applyBorder="1" applyAlignment="1" applyProtection="1">
      <alignment horizontal="center" vertical="center" textRotation="255" wrapText="1"/>
      <protection/>
    </xf>
    <xf numFmtId="0" fontId="12" fillId="0" borderId="25" xfId="0" applyFont="1" applyBorder="1" applyAlignment="1" applyProtection="1">
      <alignment horizontal="center" vertical="center" textRotation="255" wrapText="1"/>
      <protection/>
    </xf>
    <xf numFmtId="0" fontId="12" fillId="0" borderId="10" xfId="0" applyFont="1" applyBorder="1" applyAlignment="1" applyProtection="1">
      <alignment horizontal="center" vertical="center"/>
      <protection/>
    </xf>
    <xf numFmtId="0" fontId="12" fillId="0" borderId="41" xfId="0" applyFont="1" applyBorder="1" applyAlignment="1" applyProtection="1">
      <alignment horizontal="center" vertical="center" textRotation="255"/>
      <protection/>
    </xf>
    <xf numFmtId="0" fontId="12" fillId="0" borderId="25" xfId="0" applyFont="1" applyBorder="1" applyAlignment="1" applyProtection="1">
      <alignment horizontal="center" vertical="center" textRotation="255"/>
      <protection/>
    </xf>
    <xf numFmtId="0" fontId="12" fillId="0" borderId="157" xfId="0" applyFont="1" applyBorder="1" applyAlignment="1" applyProtection="1">
      <alignment horizontal="center" vertical="center"/>
      <protection/>
    </xf>
    <xf numFmtId="0" fontId="12" fillId="0" borderId="97" xfId="0" applyFont="1" applyBorder="1" applyAlignment="1" applyProtection="1">
      <alignment horizontal="center" vertical="center"/>
      <protection/>
    </xf>
    <xf numFmtId="0" fontId="12" fillId="0" borderId="10" xfId="0" applyFont="1" applyBorder="1" applyAlignment="1" applyProtection="1">
      <alignment horizontal="center" vertical="center" textRotation="255" wrapText="1"/>
      <protection/>
    </xf>
    <xf numFmtId="0" fontId="12" fillId="0" borderId="84" xfId="0" applyFont="1" applyBorder="1" applyAlignment="1" applyProtection="1">
      <alignment horizontal="center" vertical="center" textRotation="255" wrapText="1"/>
      <protection/>
    </xf>
    <xf numFmtId="0" fontId="12" fillId="0" borderId="12" xfId="0" applyFont="1" applyBorder="1" applyAlignment="1" applyProtection="1">
      <alignment horizontal="center" vertical="center" textRotation="255" wrapText="1"/>
      <protection/>
    </xf>
    <xf numFmtId="0" fontId="12" fillId="0" borderId="83" xfId="0" applyFont="1" applyBorder="1" applyAlignment="1" applyProtection="1">
      <alignment horizontal="center" vertical="center" textRotation="255" wrapText="1"/>
      <protection/>
    </xf>
    <xf numFmtId="0" fontId="12" fillId="0" borderId="35" xfId="0" applyFont="1" applyBorder="1" applyAlignment="1" applyProtection="1">
      <alignment horizontal="center" vertical="center" textRotation="255" wrapText="1"/>
      <protection/>
    </xf>
    <xf numFmtId="0" fontId="12" fillId="0" borderId="252" xfId="0"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253" xfId="0" applyFont="1" applyFill="1" applyBorder="1" applyAlignment="1" applyProtection="1">
      <alignment horizontal="left"/>
      <protection/>
    </xf>
    <xf numFmtId="0" fontId="12" fillId="0" borderId="35" xfId="0" applyFont="1" applyFill="1" applyBorder="1" applyAlignment="1" applyProtection="1">
      <alignment horizontal="left"/>
      <protection/>
    </xf>
    <xf numFmtId="0" fontId="77" fillId="0" borderId="0" xfId="0" applyFont="1" applyAlignment="1">
      <alignment horizontal="left" vertical="center"/>
    </xf>
    <xf numFmtId="0" fontId="77" fillId="0" borderId="22" xfId="0" applyFont="1" applyBorder="1" applyAlignment="1">
      <alignment horizontal="left" vertical="center"/>
    </xf>
    <xf numFmtId="0" fontId="16" fillId="0" borderId="254" xfId="0" applyFont="1" applyFill="1" applyBorder="1" applyAlignment="1" applyProtection="1">
      <alignment horizontal="center"/>
      <protection/>
    </xf>
    <xf numFmtId="0" fontId="16" fillId="0" borderId="255" xfId="0" applyFont="1" applyFill="1" applyBorder="1" applyAlignment="1" applyProtection="1">
      <alignment horizontal="center"/>
      <protection/>
    </xf>
    <xf numFmtId="0" fontId="12" fillId="0" borderId="157" xfId="0" applyFont="1" applyFill="1" applyBorder="1" applyAlignment="1" applyProtection="1">
      <alignment horizontal="center" wrapText="1"/>
      <protection/>
    </xf>
    <xf numFmtId="0" fontId="12" fillId="0" borderId="158" xfId="0" applyFont="1" applyFill="1" applyBorder="1" applyAlignment="1" applyProtection="1">
      <alignment horizontal="center" wrapText="1"/>
      <protection/>
    </xf>
    <xf numFmtId="0" fontId="12" fillId="0" borderId="185" xfId="0" applyFont="1" applyFill="1" applyBorder="1" applyAlignment="1" applyProtection="1">
      <alignment horizontal="center" wrapText="1"/>
      <protection/>
    </xf>
    <xf numFmtId="0" fontId="12" fillId="0" borderId="90" xfId="0" applyFont="1" applyFill="1" applyBorder="1" applyAlignment="1" applyProtection="1">
      <alignment horizontal="center" wrapText="1"/>
      <protection/>
    </xf>
    <xf numFmtId="0" fontId="14" fillId="0" borderId="20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2" fillId="0" borderId="256" xfId="0" applyFont="1" applyBorder="1" applyAlignment="1" applyProtection="1">
      <alignment horizontal="center" vertical="center"/>
      <protection locked="0"/>
    </xf>
    <xf numFmtId="0" fontId="12" fillId="0" borderId="257" xfId="0" applyFont="1" applyBorder="1" applyAlignment="1" applyProtection="1">
      <alignment horizontal="center" vertical="center"/>
      <protection locked="0"/>
    </xf>
    <xf numFmtId="0" fontId="12" fillId="0" borderId="251" xfId="0" applyFont="1" applyBorder="1" applyAlignment="1" applyProtection="1">
      <alignment horizontal="center" vertical="center"/>
      <protection locked="0"/>
    </xf>
    <xf numFmtId="0" fontId="16" fillId="0" borderId="258" xfId="0" applyFont="1" applyFill="1" applyBorder="1" applyAlignment="1" applyProtection="1">
      <alignment horizontal="center"/>
      <protection/>
    </xf>
    <xf numFmtId="0" fontId="16" fillId="0" borderId="259" xfId="0" applyFont="1" applyFill="1" applyBorder="1" applyAlignment="1" applyProtection="1">
      <alignment horizontal="center"/>
      <protection/>
    </xf>
    <xf numFmtId="0" fontId="12" fillId="0" borderId="105" xfId="0" applyFont="1" applyFill="1" applyBorder="1" applyAlignment="1" applyProtection="1">
      <alignment horizontal="center" wrapText="1"/>
      <protection/>
    </xf>
    <xf numFmtId="0" fontId="12" fillId="0" borderId="11" xfId="0" applyFont="1" applyFill="1" applyBorder="1" applyAlignment="1" applyProtection="1">
      <alignment horizontal="center" wrapText="1"/>
      <protection/>
    </xf>
    <xf numFmtId="0" fontId="12" fillId="0" borderId="40" xfId="0" applyFont="1" applyFill="1" applyBorder="1" applyAlignment="1" applyProtection="1">
      <alignment horizontal="center" wrapText="1"/>
      <protection/>
    </xf>
    <xf numFmtId="0" fontId="77" fillId="0" borderId="22" xfId="0" applyFont="1" applyBorder="1" applyAlignment="1">
      <alignment horizontal="center" vertical="center" wrapText="1"/>
    </xf>
    <xf numFmtId="0" fontId="12" fillId="0" borderId="249" xfId="0" applyFont="1" applyBorder="1" applyAlignment="1" applyProtection="1">
      <alignment horizontal="center" vertical="center"/>
      <protection locked="0"/>
    </xf>
    <xf numFmtId="0" fontId="12" fillId="0" borderId="202"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4" fillId="0" borderId="256" xfId="0" applyFont="1" applyBorder="1" applyAlignment="1" applyProtection="1">
      <alignment horizontal="center" vertical="center"/>
      <protection locked="0"/>
    </xf>
    <xf numFmtId="0" fontId="14" fillId="0" borderId="257" xfId="0" applyFont="1" applyBorder="1" applyAlignment="1" applyProtection="1">
      <alignment horizontal="center" vertical="center"/>
      <protection locked="0"/>
    </xf>
    <xf numFmtId="0" fontId="14" fillId="0" borderId="260" xfId="0" applyFont="1" applyBorder="1" applyAlignment="1" applyProtection="1">
      <alignment horizontal="center" vertical="center"/>
      <protection locked="0"/>
    </xf>
    <xf numFmtId="0" fontId="14" fillId="0" borderId="261" xfId="0" applyFont="1" applyBorder="1" applyAlignment="1" applyProtection="1">
      <alignment horizontal="center" vertical="center"/>
      <protection locked="0"/>
    </xf>
    <xf numFmtId="0" fontId="12" fillId="0" borderId="260" xfId="0" applyFont="1" applyBorder="1" applyAlignment="1" applyProtection="1">
      <alignment horizontal="center" vertical="center"/>
      <protection locked="0"/>
    </xf>
    <xf numFmtId="0" fontId="12" fillId="0" borderId="26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42" borderId="252" xfId="0" applyFont="1" applyFill="1" applyBorder="1" applyAlignment="1" applyProtection="1">
      <alignment horizontal="center" vertical="center"/>
      <protection/>
    </xf>
    <xf numFmtId="0" fontId="12" fillId="42" borderId="73" xfId="0" applyFont="1" applyFill="1" applyBorder="1" applyAlignment="1" applyProtection="1">
      <alignment horizontal="center" vertical="center"/>
      <protection/>
    </xf>
    <xf numFmtId="0" fontId="12" fillId="42" borderId="44" xfId="0" applyFont="1" applyFill="1" applyBorder="1" applyAlignment="1" applyProtection="1">
      <alignment horizontal="center" vertical="center"/>
      <protection/>
    </xf>
    <xf numFmtId="0" fontId="12"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xf>
    <xf numFmtId="0" fontId="12" fillId="42" borderId="260" xfId="0" applyFont="1" applyFill="1" applyBorder="1" applyAlignment="1" applyProtection="1">
      <alignment horizontal="center" vertical="center"/>
      <protection/>
    </xf>
    <xf numFmtId="0" fontId="12" fillId="42" borderId="261" xfId="0" applyFont="1" applyFill="1" applyBorder="1" applyAlignment="1" applyProtection="1">
      <alignment horizontal="center" vertical="center"/>
      <protection/>
    </xf>
    <xf numFmtId="0" fontId="12" fillId="42" borderId="42" xfId="0" applyFont="1" applyFill="1" applyBorder="1" applyAlignment="1" applyProtection="1">
      <alignment horizontal="center" vertical="center"/>
      <protection/>
    </xf>
    <xf numFmtId="0" fontId="90" fillId="0" borderId="0" xfId="0" applyFont="1" applyAlignment="1">
      <alignment horizontal="center" vertical="center" wrapText="1"/>
    </xf>
    <xf numFmtId="0" fontId="77" fillId="0" borderId="0" xfId="0" applyFont="1" applyAlignment="1">
      <alignment horizontal="right" vertical="center"/>
    </xf>
    <xf numFmtId="0" fontId="77" fillId="0" borderId="22" xfId="0" applyFont="1" applyBorder="1" applyAlignment="1">
      <alignment horizontal="center" vertical="center"/>
    </xf>
    <xf numFmtId="0" fontId="77" fillId="0" borderId="248" xfId="0" applyFont="1" applyBorder="1" applyAlignment="1">
      <alignment horizontal="distributed" vertical="center" indent="1"/>
    </xf>
    <xf numFmtId="0" fontId="77" fillId="0" borderId="45" xfId="0" applyFont="1" applyBorder="1" applyAlignment="1">
      <alignment horizontal="distributed" vertical="center" indent="1"/>
    </xf>
    <xf numFmtId="0" fontId="77" fillId="0" borderId="32" xfId="0" applyFont="1" applyBorder="1" applyAlignment="1">
      <alignment horizontal="distributed" vertical="center" indent="1"/>
    </xf>
    <xf numFmtId="0" fontId="77" fillId="0" borderId="0" xfId="0" applyFont="1" applyAlignment="1">
      <alignment horizontal="distributed" indent="1"/>
    </xf>
    <xf numFmtId="0" fontId="12" fillId="0" borderId="262" xfId="0" applyFont="1" applyBorder="1" applyAlignment="1" applyProtection="1">
      <alignment horizontal="center" vertical="center"/>
      <protection locked="0"/>
    </xf>
    <xf numFmtId="0" fontId="12" fillId="0" borderId="263" xfId="0" applyFont="1" applyBorder="1" applyAlignment="1" applyProtection="1">
      <alignment horizontal="center" vertical="center"/>
      <protection locked="0"/>
    </xf>
    <xf numFmtId="0" fontId="12" fillId="0" borderId="264"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2" fillId="0" borderId="201" xfId="0" applyFont="1" applyBorder="1" applyAlignment="1" applyProtection="1">
      <alignment horizontal="center" vertical="center"/>
      <protection locked="0"/>
    </xf>
    <xf numFmtId="0" fontId="12" fillId="42" borderId="200" xfId="0" applyFont="1" applyFill="1" applyBorder="1" applyAlignment="1" applyProtection="1">
      <alignment horizontal="center" vertical="center"/>
      <protection/>
    </xf>
    <xf numFmtId="0" fontId="12" fillId="0" borderId="250" xfId="0" applyFont="1" applyBorder="1" applyAlignment="1" applyProtection="1">
      <alignment horizontal="center" vertical="center"/>
      <protection locked="0"/>
    </xf>
    <xf numFmtId="0" fontId="77" fillId="0" borderId="0" xfId="0" applyFont="1" applyAlignment="1">
      <alignment horizontal="left" vertical="center" wrapText="1"/>
    </xf>
    <xf numFmtId="0" fontId="77" fillId="0" borderId="0" xfId="0" applyFont="1" applyBorder="1" applyAlignment="1">
      <alignment vertical="center"/>
    </xf>
    <xf numFmtId="0" fontId="12" fillId="42" borderId="201" xfId="0" applyFont="1" applyFill="1" applyBorder="1" applyAlignment="1" applyProtection="1">
      <alignment horizontal="center" vertical="center"/>
      <protection/>
    </xf>
    <xf numFmtId="0" fontId="12" fillId="0" borderId="200" xfId="0" applyFont="1" applyBorder="1" applyAlignment="1" applyProtection="1">
      <alignment horizontal="center" vertical="center"/>
      <protection locked="0"/>
    </xf>
    <xf numFmtId="0" fontId="77" fillId="0" borderId="248" xfId="0" applyFont="1" applyBorder="1" applyAlignment="1" applyProtection="1">
      <alignment horizontal="center" vertical="center"/>
      <protection locked="0"/>
    </xf>
    <xf numFmtId="0" fontId="77" fillId="0" borderId="45" xfId="0" applyFont="1" applyBorder="1" applyAlignment="1" applyProtection="1">
      <alignment horizontal="center" vertical="center"/>
      <protection locked="0"/>
    </xf>
    <xf numFmtId="0" fontId="77" fillId="0" borderId="32" xfId="0" applyFont="1" applyBorder="1" applyAlignment="1" applyProtection="1">
      <alignment horizontal="center" vertical="center"/>
      <protection locked="0"/>
    </xf>
    <xf numFmtId="0" fontId="77" fillId="0" borderId="0" xfId="0" applyFont="1" applyBorder="1" applyAlignment="1">
      <alignment/>
    </xf>
    <xf numFmtId="0" fontId="77" fillId="11" borderId="105" xfId="0" applyFont="1" applyFill="1" applyBorder="1" applyAlignment="1">
      <alignment horizontal="center" vertical="center" wrapText="1"/>
    </xf>
    <xf numFmtId="0" fontId="77" fillId="11" borderId="11" xfId="0" applyFont="1" applyFill="1" applyBorder="1" applyAlignment="1">
      <alignment horizontal="center" vertical="center" wrapText="1"/>
    </xf>
    <xf numFmtId="0" fontId="77" fillId="11" borderId="40" xfId="0" applyFont="1" applyFill="1" applyBorder="1" applyAlignment="1">
      <alignment horizontal="center" vertical="center" wrapText="1"/>
    </xf>
    <xf numFmtId="0" fontId="77" fillId="11" borderId="74" xfId="0" applyFont="1" applyFill="1" applyBorder="1" applyAlignment="1">
      <alignment horizontal="center" vertical="center" wrapText="1"/>
    </xf>
    <xf numFmtId="0" fontId="77" fillId="11" borderId="0" xfId="0" applyFont="1" applyFill="1" applyBorder="1" applyAlignment="1">
      <alignment horizontal="center" vertical="center" wrapText="1"/>
    </xf>
    <xf numFmtId="0" fontId="77" fillId="11" borderId="34" xfId="0" applyFont="1" applyFill="1" applyBorder="1" applyAlignment="1">
      <alignment horizontal="center" vertical="center" wrapText="1"/>
    </xf>
    <xf numFmtId="0" fontId="77" fillId="10" borderId="108" xfId="0" applyFont="1" applyFill="1" applyBorder="1" applyAlignment="1">
      <alignment horizontal="center" vertical="center" wrapText="1"/>
    </xf>
    <xf numFmtId="0" fontId="77" fillId="10" borderId="30" xfId="0" applyFont="1" applyFill="1" applyBorder="1" applyAlignment="1">
      <alignment horizontal="center" vertical="center" wrapText="1"/>
    </xf>
    <xf numFmtId="0" fontId="77" fillId="10" borderId="109" xfId="0" applyFont="1" applyFill="1" applyBorder="1" applyAlignment="1">
      <alignment horizontal="center" vertical="center" wrapText="1"/>
    </xf>
    <xf numFmtId="0" fontId="77" fillId="44" borderId="99" xfId="0" applyFont="1" applyFill="1" applyBorder="1" applyAlignment="1">
      <alignment horizontal="center" vertical="center" wrapText="1"/>
    </xf>
    <xf numFmtId="0" fontId="77" fillId="44" borderId="84" xfId="0" applyFont="1" applyFill="1" applyBorder="1" applyAlignment="1">
      <alignment horizontal="center" vertical="center" wrapText="1"/>
    </xf>
    <xf numFmtId="0" fontId="77" fillId="44" borderId="41" xfId="0" applyFont="1" applyFill="1" applyBorder="1" applyAlignment="1">
      <alignment horizontal="center" vertical="center" wrapText="1"/>
    </xf>
    <xf numFmtId="0" fontId="77" fillId="44" borderId="14" xfId="0" applyFont="1" applyFill="1" applyBorder="1" applyAlignment="1">
      <alignment horizontal="center" vertical="center" wrapText="1"/>
    </xf>
    <xf numFmtId="0" fontId="77" fillId="10" borderId="80" xfId="0" applyFont="1" applyFill="1" applyBorder="1" applyAlignment="1">
      <alignment horizontal="center" vertical="center" wrapText="1"/>
    </xf>
    <xf numFmtId="0" fontId="77" fillId="10" borderId="97" xfId="0" applyFont="1" applyFill="1" applyBorder="1" applyAlignment="1">
      <alignment horizontal="center" vertical="center" wrapText="1"/>
    </xf>
    <xf numFmtId="0" fontId="77" fillId="10" borderId="88" xfId="0" applyFont="1" applyFill="1" applyBorder="1" applyAlignment="1">
      <alignment horizontal="center" vertical="center" wrapText="1"/>
    </xf>
    <xf numFmtId="0" fontId="77" fillId="10" borderId="104" xfId="0" applyFont="1" applyFill="1" applyBorder="1" applyAlignment="1">
      <alignment horizontal="center" vertical="center" wrapText="1"/>
    </xf>
    <xf numFmtId="0" fontId="77" fillId="0" borderId="65" xfId="0" applyFont="1" applyBorder="1" applyAlignment="1">
      <alignment horizontal="center" vertical="center" textRotation="255"/>
    </xf>
    <xf numFmtId="0" fontId="77" fillId="0" borderId="67" xfId="0" applyFont="1" applyBorder="1" applyAlignment="1">
      <alignment horizontal="center" vertical="center" textRotation="255"/>
    </xf>
    <xf numFmtId="0" fontId="77" fillId="38" borderId="80" xfId="0" applyFont="1" applyFill="1" applyBorder="1" applyAlignment="1">
      <alignment horizontal="center" vertical="center"/>
    </xf>
    <xf numFmtId="0" fontId="77" fillId="38" borderId="88" xfId="0" applyFont="1" applyFill="1" applyBorder="1" applyAlignment="1">
      <alignment horizontal="center" vertical="center"/>
    </xf>
    <xf numFmtId="0" fontId="77" fillId="38" borderId="104" xfId="0" applyFont="1" applyFill="1" applyBorder="1" applyAlignment="1">
      <alignment horizontal="center" vertical="center"/>
    </xf>
    <xf numFmtId="0" fontId="77" fillId="0" borderId="80" xfId="0" applyFont="1" applyFill="1" applyBorder="1" applyAlignment="1">
      <alignment horizontal="center" vertical="center"/>
    </xf>
    <xf numFmtId="0" fontId="77" fillId="0" borderId="88" xfId="0" applyFont="1" applyFill="1" applyBorder="1" applyAlignment="1">
      <alignment horizontal="center" vertical="center"/>
    </xf>
    <xf numFmtId="0" fontId="77" fillId="0" borderId="104" xfId="0" applyFont="1" applyFill="1" applyBorder="1" applyAlignment="1">
      <alignment horizontal="center" vertical="center"/>
    </xf>
    <xf numFmtId="0" fontId="78" fillId="13" borderId="265" xfId="0" applyFont="1" applyFill="1" applyBorder="1" applyAlignment="1">
      <alignment horizontal="center" vertical="center"/>
    </xf>
    <xf numFmtId="0" fontId="78" fillId="13" borderId="130" xfId="0" applyFont="1" applyFill="1" applyBorder="1" applyAlignment="1">
      <alignment horizontal="center" vertical="center"/>
    </xf>
    <xf numFmtId="0" fontId="78" fillId="13" borderId="247" xfId="0" applyFont="1" applyFill="1" applyBorder="1" applyAlignment="1">
      <alignment horizontal="center" vertical="center"/>
    </xf>
    <xf numFmtId="0" fontId="78" fillId="35" borderId="185" xfId="0" applyFont="1" applyFill="1" applyBorder="1" applyAlignment="1">
      <alignment horizontal="center" vertical="center"/>
    </xf>
    <xf numFmtId="0" fontId="78" fillId="35" borderId="158" xfId="0" applyFont="1" applyFill="1" applyBorder="1" applyAlignment="1">
      <alignment horizontal="center" vertical="center"/>
    </xf>
    <xf numFmtId="0" fontId="78" fillId="35" borderId="90" xfId="0" applyFont="1" applyFill="1" applyBorder="1" applyAlignment="1">
      <alignment horizontal="center" vertical="center"/>
    </xf>
    <xf numFmtId="0" fontId="77" fillId="35" borderId="185" xfId="0" applyFont="1" applyFill="1" applyBorder="1" applyAlignment="1">
      <alignment horizontal="center" vertical="center"/>
    </xf>
    <xf numFmtId="0" fontId="77" fillId="35" borderId="158" xfId="0" applyFont="1" applyFill="1" applyBorder="1" applyAlignment="1">
      <alignment horizontal="center" vertical="center"/>
    </xf>
    <xf numFmtId="0" fontId="77" fillId="35" borderId="90" xfId="0" applyFont="1" applyFill="1" applyBorder="1" applyAlignment="1">
      <alignment horizontal="center" vertical="center"/>
    </xf>
    <xf numFmtId="0" fontId="76" fillId="33" borderId="102"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7" fillId="35" borderId="11" xfId="0" applyFont="1" applyFill="1" applyBorder="1" applyAlignment="1">
      <alignment horizontal="center" vertical="center"/>
    </xf>
    <xf numFmtId="0" fontId="77" fillId="35" borderId="40" xfId="0" applyFont="1" applyFill="1" applyBorder="1" applyAlignment="1">
      <alignment horizontal="center" vertical="center"/>
    </xf>
    <xf numFmtId="0" fontId="77" fillId="35" borderId="105" xfId="0" applyFont="1" applyFill="1" applyBorder="1" applyAlignment="1">
      <alignment horizontal="center" vertical="center"/>
    </xf>
    <xf numFmtId="0" fontId="76" fillId="38" borderId="26" xfId="0" applyFont="1" applyFill="1" applyBorder="1" applyAlignment="1">
      <alignment horizontal="center" vertical="center"/>
    </xf>
    <xf numFmtId="0" fontId="76" fillId="38" borderId="103" xfId="0" applyFont="1" applyFill="1" applyBorder="1" applyAlignment="1">
      <alignment horizontal="center" vertical="center"/>
    </xf>
    <xf numFmtId="0" fontId="76" fillId="33" borderId="103" xfId="0" applyFont="1" applyFill="1" applyBorder="1" applyAlignment="1">
      <alignment horizontal="center" vertical="center" wrapText="1"/>
    </xf>
    <xf numFmtId="0" fontId="76" fillId="38" borderId="102" xfId="0" applyFont="1" applyFill="1" applyBorder="1" applyAlignment="1">
      <alignment horizontal="center" vertical="center"/>
    </xf>
    <xf numFmtId="0" fontId="76" fillId="38" borderId="28" xfId="0" applyFont="1" applyFill="1" applyBorder="1" applyAlignment="1">
      <alignment horizontal="center" vertical="center"/>
    </xf>
    <xf numFmtId="0" fontId="76" fillId="34" borderId="127" xfId="0" applyFont="1" applyFill="1" applyBorder="1" applyAlignment="1">
      <alignment horizontal="center" vertical="center"/>
    </xf>
    <xf numFmtId="0" fontId="76" fillId="34" borderId="28" xfId="0" applyFont="1" applyFill="1" applyBorder="1" applyAlignment="1">
      <alignment horizontal="center" vertical="center"/>
    </xf>
    <xf numFmtId="0" fontId="76" fillId="13" borderId="25" xfId="0" applyFont="1" applyFill="1" applyBorder="1" applyAlignment="1">
      <alignment horizontal="center" vertical="center"/>
    </xf>
    <xf numFmtId="0" fontId="76" fillId="13" borderId="79" xfId="0" applyFont="1" applyFill="1" applyBorder="1" applyAlignment="1">
      <alignment horizontal="center" vertical="center"/>
    </xf>
    <xf numFmtId="0" fontId="76" fillId="13" borderId="78" xfId="0" applyFont="1" applyFill="1" applyBorder="1" applyAlignment="1">
      <alignment horizontal="center" vertical="center"/>
    </xf>
    <xf numFmtId="0" fontId="77" fillId="0" borderId="105" xfId="0" applyFont="1" applyBorder="1" applyAlignment="1">
      <alignment horizontal="center" vertical="center" shrinkToFit="1"/>
    </xf>
    <xf numFmtId="0" fontId="77" fillId="0" borderId="75" xfId="0" applyFont="1" applyBorder="1" applyAlignment="1">
      <alignment horizontal="center" vertical="center" shrinkToFit="1"/>
    </xf>
    <xf numFmtId="0" fontId="77" fillId="0" borderId="75" xfId="0" applyFont="1" applyFill="1" applyBorder="1" applyAlignment="1">
      <alignment horizontal="center" vertical="center"/>
    </xf>
    <xf numFmtId="0" fontId="77" fillId="0" borderId="35" xfId="0" applyFont="1" applyFill="1" applyBorder="1" applyAlignment="1">
      <alignment horizontal="center" vertical="center"/>
    </xf>
    <xf numFmtId="0" fontId="77" fillId="0" borderId="65" xfId="0" applyFont="1" applyBorder="1" applyAlignment="1">
      <alignment horizontal="center" vertical="center" wrapText="1"/>
    </xf>
    <xf numFmtId="0" fontId="77" fillId="0" borderId="67" xfId="0" applyFont="1" applyBorder="1" applyAlignment="1">
      <alignment horizontal="center" vertical="center" wrapText="1"/>
    </xf>
    <xf numFmtId="0" fontId="77" fillId="0" borderId="11" xfId="0" applyFont="1" applyFill="1" applyBorder="1" applyAlignment="1">
      <alignment horizontal="center" vertical="center" wrapText="1"/>
    </xf>
    <xf numFmtId="0" fontId="77" fillId="0" borderId="40" xfId="0" applyFont="1" applyFill="1" applyBorder="1" applyAlignment="1">
      <alignment horizontal="center" vertical="center" wrapText="1"/>
    </xf>
    <xf numFmtId="0" fontId="77" fillId="0" borderId="35" xfId="0" applyFont="1" applyFill="1" applyBorder="1" applyAlignment="1">
      <alignment horizontal="center" vertical="center" wrapText="1"/>
    </xf>
    <xf numFmtId="0" fontId="77" fillId="0" borderId="36" xfId="0" applyFont="1" applyFill="1" applyBorder="1" applyAlignment="1">
      <alignment horizontal="center" vertical="center" wrapText="1"/>
    </xf>
    <xf numFmtId="0" fontId="76" fillId="38" borderId="126" xfId="0" applyFont="1" applyFill="1" applyBorder="1" applyAlignment="1">
      <alignment horizontal="center" vertical="center"/>
    </xf>
    <xf numFmtId="0" fontId="76" fillId="34" borderId="126" xfId="0" applyFont="1" applyFill="1" applyBorder="1" applyAlignment="1">
      <alignment horizontal="center" vertical="center"/>
    </xf>
    <xf numFmtId="0" fontId="76" fillId="34" borderId="29" xfId="0" applyFont="1" applyFill="1" applyBorder="1" applyAlignment="1">
      <alignment horizontal="center" vertical="center"/>
    </xf>
    <xf numFmtId="0" fontId="77" fillId="0" borderId="185" xfId="0" applyFont="1" applyFill="1" applyBorder="1" applyAlignment="1">
      <alignment horizontal="center" vertical="center"/>
    </xf>
    <xf numFmtId="0" fontId="77" fillId="0" borderId="158"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65" xfId="0" applyFont="1" applyBorder="1" applyAlignment="1">
      <alignment horizontal="center" vertical="center" textRotation="255" wrapText="1"/>
    </xf>
    <xf numFmtId="0" fontId="77" fillId="0" borderId="67" xfId="0" applyFont="1" applyBorder="1" applyAlignment="1">
      <alignment horizontal="center" vertical="center" textRotation="255" wrapText="1"/>
    </xf>
    <xf numFmtId="0" fontId="77" fillId="0" borderId="185" xfId="0" applyFont="1" applyBorder="1" applyAlignment="1">
      <alignment horizontal="center" vertical="center" shrinkToFit="1"/>
    </xf>
    <xf numFmtId="0" fontId="77" fillId="0" borderId="266" xfId="0" applyFont="1" applyBorder="1" applyAlignment="1">
      <alignment horizontal="center" vertical="center" shrinkToFit="1"/>
    </xf>
    <xf numFmtId="0" fontId="77" fillId="0" borderId="119" xfId="0" applyFont="1" applyBorder="1" applyAlignment="1">
      <alignment horizontal="center" vertical="center" shrinkToFit="1"/>
    </xf>
    <xf numFmtId="0" fontId="77" fillId="0" borderId="125" xfId="0" applyFont="1" applyBorder="1" applyAlignment="1">
      <alignment horizontal="center" vertical="center" shrinkToFit="1"/>
    </xf>
    <xf numFmtId="0" fontId="77" fillId="13" borderId="105" xfId="0" applyFont="1" applyFill="1" applyBorder="1" applyAlignment="1">
      <alignment horizontal="center" vertical="center" wrapText="1"/>
    </xf>
    <xf numFmtId="0" fontId="77" fillId="13" borderId="11" xfId="0" applyFont="1" applyFill="1" applyBorder="1" applyAlignment="1">
      <alignment horizontal="center" vertical="center" wrapText="1"/>
    </xf>
    <xf numFmtId="0" fontId="77" fillId="13" borderId="40" xfId="0" applyFont="1" applyFill="1" applyBorder="1" applyAlignment="1">
      <alignment horizontal="center" vertical="center" wrapText="1"/>
    </xf>
    <xf numFmtId="0" fontId="78" fillId="12" borderId="105" xfId="0" applyNumberFormat="1" applyFont="1" applyFill="1" applyBorder="1" applyAlignment="1">
      <alignment horizontal="center" vertical="center"/>
    </xf>
    <xf numFmtId="0" fontId="78" fillId="12" borderId="11" xfId="0" applyNumberFormat="1" applyFont="1" applyFill="1" applyBorder="1" applyAlignment="1">
      <alignment horizontal="center" vertical="center"/>
    </xf>
    <xf numFmtId="0" fontId="78" fillId="12" borderId="40" xfId="0" applyNumberFormat="1" applyFont="1" applyFill="1" applyBorder="1" applyAlignment="1">
      <alignment horizontal="center" vertical="center"/>
    </xf>
    <xf numFmtId="0" fontId="77" fillId="13" borderId="248" xfId="0" applyFont="1" applyFill="1" applyBorder="1" applyAlignment="1">
      <alignment horizontal="center" vertical="center"/>
    </xf>
    <xf numFmtId="0" fontId="77" fillId="13" borderId="45" xfId="0" applyFont="1" applyFill="1" applyBorder="1" applyAlignment="1">
      <alignment horizontal="center" vertical="center"/>
    </xf>
    <xf numFmtId="0" fontId="77" fillId="13" borderId="32" xfId="0" applyFont="1" applyFill="1" applyBorder="1" applyAlignment="1">
      <alignment horizontal="center" vertical="center"/>
    </xf>
    <xf numFmtId="0" fontId="81" fillId="0" borderId="0" xfId="0" applyFont="1" applyFill="1" applyBorder="1" applyAlignment="1">
      <alignment horizontal="center" vertical="center" textRotation="255" wrapText="1"/>
    </xf>
    <xf numFmtId="0" fontId="81" fillId="0" borderId="35" xfId="0" applyFont="1" applyFill="1" applyBorder="1" applyAlignment="1">
      <alignment horizontal="center" vertical="center" textRotation="255" wrapText="1"/>
    </xf>
    <xf numFmtId="181" fontId="14" fillId="0" borderId="58" xfId="0" applyNumberFormat="1" applyFont="1" applyFill="1" applyBorder="1" applyAlignment="1" applyProtection="1">
      <alignment horizontal="center" vertical="center"/>
      <protection locked="0"/>
    </xf>
    <xf numFmtId="181" fontId="14" fillId="0" borderId="53" xfId="0" applyNumberFormat="1" applyFont="1" applyFill="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267"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12" fillId="0" borderId="257" xfId="0" applyFont="1" applyBorder="1" applyAlignment="1" applyProtection="1">
      <alignment horizontal="left" vertical="center" wrapText="1"/>
      <protection locked="0"/>
    </xf>
    <xf numFmtId="0" fontId="12" fillId="0" borderId="268" xfId="0" applyFont="1" applyBorder="1" applyAlignment="1" applyProtection="1">
      <alignment horizontal="left" vertical="center" wrapText="1"/>
      <protection locked="0"/>
    </xf>
    <xf numFmtId="0" fontId="12" fillId="0" borderId="269" xfId="0" applyFont="1" applyBorder="1" applyAlignment="1" applyProtection="1">
      <alignment horizontal="left" vertical="center" wrapText="1"/>
      <protection locked="0"/>
    </xf>
    <xf numFmtId="0" fontId="12" fillId="0" borderId="270" xfId="0" applyFont="1" applyBorder="1" applyAlignment="1" applyProtection="1">
      <alignment horizontal="left" vertical="center" wrapText="1"/>
      <protection locked="0"/>
    </xf>
    <xf numFmtId="0" fontId="12" fillId="0" borderId="271" xfId="0" applyFont="1" applyBorder="1" applyAlignment="1" applyProtection="1">
      <alignment horizontal="left" vertical="center" wrapText="1"/>
      <protection locked="0"/>
    </xf>
    <xf numFmtId="181" fontId="14" fillId="45" borderId="272" xfId="0" applyNumberFormat="1" applyFont="1" applyFill="1" applyBorder="1" applyAlignment="1" applyProtection="1">
      <alignment horizontal="center" vertical="center"/>
      <protection locked="0"/>
    </xf>
    <xf numFmtId="181" fontId="14" fillId="45" borderId="69" xfId="0" applyNumberFormat="1" applyFont="1" applyFill="1" applyBorder="1" applyAlignment="1" applyProtection="1">
      <alignment horizontal="center" vertical="center"/>
      <protection locked="0"/>
    </xf>
    <xf numFmtId="0" fontId="14" fillId="0" borderId="13" xfId="0" applyFont="1" applyBorder="1" applyAlignment="1" applyProtection="1">
      <alignment horizontal="left" vertical="center" shrinkToFit="1"/>
      <protection/>
    </xf>
    <xf numFmtId="0" fontId="14" fillId="0" borderId="257" xfId="0" applyFont="1" applyBorder="1" applyAlignment="1" applyProtection="1">
      <alignment horizontal="left" vertical="center" shrinkToFit="1"/>
      <protection/>
    </xf>
    <xf numFmtId="0" fontId="14" fillId="0" borderId="251" xfId="0" applyFont="1" applyBorder="1" applyAlignment="1" applyProtection="1">
      <alignment horizontal="left" vertical="center" shrinkToFit="1"/>
      <protection/>
    </xf>
    <xf numFmtId="0" fontId="19" fillId="0" borderId="273" xfId="0" applyFont="1" applyBorder="1" applyAlignment="1" applyProtection="1">
      <alignment horizontal="center" vertical="center" wrapText="1"/>
      <protection locked="0"/>
    </xf>
    <xf numFmtId="0" fontId="19" fillId="0" borderId="127"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78" fillId="0" borderId="118" xfId="0" applyFont="1" applyBorder="1" applyAlignment="1" applyProtection="1">
      <alignment horizontal="center" vertical="center" textRotation="255"/>
      <protection/>
    </xf>
    <xf numFmtId="0" fontId="78" fillId="0" borderId="106" xfId="0" applyFont="1" applyBorder="1" applyAlignment="1" applyProtection="1">
      <alignment horizontal="center" vertical="center" textRotation="255"/>
      <protection/>
    </xf>
    <xf numFmtId="0" fontId="78" fillId="0" borderId="102" xfId="0" applyFont="1" applyBorder="1" applyAlignment="1" applyProtection="1">
      <alignment horizontal="center" vertical="center" textRotation="255"/>
      <protection/>
    </xf>
    <xf numFmtId="0" fontId="14" fillId="0" borderId="15"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xf>
    <xf numFmtId="0" fontId="14" fillId="0" borderId="142" xfId="0" applyFont="1" applyBorder="1" applyAlignment="1" applyProtection="1">
      <alignment horizontal="left" vertical="center"/>
      <protection/>
    </xf>
    <xf numFmtId="0" fontId="14" fillId="0" borderId="191" xfId="0" applyFont="1" applyBorder="1" applyAlignment="1" applyProtection="1">
      <alignment horizontal="left" vertical="center"/>
      <protection/>
    </xf>
    <xf numFmtId="0" fontId="19" fillId="0" borderId="190" xfId="0" applyFont="1" applyBorder="1" applyAlignment="1" applyProtection="1">
      <alignment horizontal="left" vertical="center" wrapText="1"/>
      <protection/>
    </xf>
    <xf numFmtId="0" fontId="19" fillId="0" borderId="142" xfId="0" applyFont="1" applyBorder="1" applyAlignment="1" applyProtection="1">
      <alignment horizontal="left" vertical="center" wrapText="1"/>
      <protection/>
    </xf>
    <xf numFmtId="0" fontId="19" fillId="0" borderId="274" xfId="0" applyFont="1" applyBorder="1" applyAlignment="1" applyProtection="1">
      <alignment horizontal="left" vertical="center" wrapText="1"/>
      <protection/>
    </xf>
    <xf numFmtId="0" fontId="19" fillId="0" borderId="275" xfId="0" applyFont="1" applyBorder="1" applyAlignment="1" applyProtection="1">
      <alignment horizontal="center" vertical="center" wrapText="1"/>
      <protection locked="0"/>
    </xf>
    <xf numFmtId="0" fontId="19" fillId="0" borderId="276" xfId="0" applyFont="1" applyBorder="1" applyAlignment="1" applyProtection="1">
      <alignment horizontal="center" vertical="center" wrapText="1"/>
      <protection locked="0"/>
    </xf>
    <xf numFmtId="0" fontId="19" fillId="0" borderId="277"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textRotation="255"/>
      <protection/>
    </xf>
    <xf numFmtId="0" fontId="12" fillId="0" borderId="118" xfId="0" applyFont="1" applyBorder="1" applyAlignment="1" applyProtection="1">
      <alignment horizontal="center" vertical="center" textRotation="255"/>
      <protection/>
    </xf>
    <xf numFmtId="181" fontId="14" fillId="0" borderId="262" xfId="0" applyNumberFormat="1" applyFont="1" applyFill="1" applyBorder="1" applyAlignment="1" applyProtection="1">
      <alignment horizontal="center" vertical="center"/>
      <protection locked="0"/>
    </xf>
    <xf numFmtId="181" fontId="14" fillId="0" borderId="107" xfId="0" applyNumberFormat="1" applyFont="1" applyFill="1" applyBorder="1" applyAlignment="1" applyProtection="1">
      <alignment horizontal="center" vertical="center"/>
      <protection locked="0"/>
    </xf>
    <xf numFmtId="181" fontId="14" fillId="45" borderId="278" xfId="0" applyNumberFormat="1" applyFont="1" applyFill="1" applyBorder="1" applyAlignment="1" applyProtection="1">
      <alignment horizontal="center" vertical="center"/>
      <protection locked="0"/>
    </xf>
    <xf numFmtId="181" fontId="14" fillId="45" borderId="279" xfId="0" applyNumberFormat="1" applyFont="1" applyFill="1" applyBorder="1" applyAlignment="1" applyProtection="1">
      <alignment horizontal="center" vertical="center"/>
      <protection locked="0"/>
    </xf>
    <xf numFmtId="0" fontId="14" fillId="0" borderId="13" xfId="0" applyFont="1" applyBorder="1" applyAlignment="1" applyProtection="1">
      <alignment horizontal="left" vertical="center"/>
      <protection/>
    </xf>
    <xf numFmtId="0" fontId="14" fillId="0" borderId="257" xfId="0" applyFont="1" applyBorder="1" applyAlignment="1" applyProtection="1">
      <alignment horizontal="left" vertical="center"/>
      <protection/>
    </xf>
    <xf numFmtId="0" fontId="14" fillId="0" borderId="251" xfId="0" applyFont="1" applyBorder="1" applyAlignment="1" applyProtection="1">
      <alignment horizontal="left" vertical="center"/>
      <protection/>
    </xf>
    <xf numFmtId="0" fontId="12" fillId="0" borderId="61"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4" fillId="0" borderId="280" xfId="0" applyFont="1" applyBorder="1" applyAlignment="1" applyProtection="1">
      <alignment horizontal="center" vertical="center" wrapText="1"/>
      <protection/>
    </xf>
    <xf numFmtId="0" fontId="14" fillId="0" borderId="281" xfId="0" applyFont="1" applyBorder="1" applyAlignment="1" applyProtection="1">
      <alignment horizontal="center" vertical="center" wrapText="1"/>
      <protection/>
    </xf>
    <xf numFmtId="0" fontId="14" fillId="0" borderId="282" xfId="0" applyFont="1" applyBorder="1" applyAlignment="1" applyProtection="1">
      <alignment horizontal="center" vertical="center" wrapText="1"/>
      <protection/>
    </xf>
    <xf numFmtId="0" fontId="14" fillId="0" borderId="283" xfId="0" applyFont="1" applyBorder="1" applyAlignment="1" applyProtection="1">
      <alignment horizontal="center" vertical="center" wrapText="1"/>
      <protection/>
    </xf>
    <xf numFmtId="0" fontId="14" fillId="0" borderId="284" xfId="0" applyFont="1" applyBorder="1" applyAlignment="1" applyProtection="1">
      <alignment horizontal="center" vertical="center" wrapText="1"/>
      <protection/>
    </xf>
    <xf numFmtId="0" fontId="14" fillId="0" borderId="285" xfId="0" applyFont="1" applyBorder="1" applyAlignment="1" applyProtection="1">
      <alignment horizontal="center" vertical="center" wrapText="1"/>
      <protection/>
    </xf>
    <xf numFmtId="0" fontId="14" fillId="0" borderId="286" xfId="0" applyFont="1" applyBorder="1" applyAlignment="1" applyProtection="1">
      <alignment horizontal="center" vertical="center" wrapText="1"/>
      <protection/>
    </xf>
    <xf numFmtId="0" fontId="14" fillId="0" borderId="287" xfId="0" applyFont="1" applyBorder="1" applyAlignment="1" applyProtection="1">
      <alignment horizontal="center" vertical="center" wrapText="1"/>
      <protection/>
    </xf>
    <xf numFmtId="0" fontId="14" fillId="0" borderId="288" xfId="0" applyFont="1" applyBorder="1" applyAlignment="1" applyProtection="1">
      <alignment horizontal="center" vertical="center" wrapText="1"/>
      <protection/>
    </xf>
    <xf numFmtId="0" fontId="17" fillId="45" borderId="0" xfId="0" applyFont="1" applyFill="1" applyBorder="1" applyAlignment="1" applyProtection="1">
      <alignment horizontal="center" vertical="center" wrapText="1"/>
      <protection/>
    </xf>
    <xf numFmtId="0" fontId="14" fillId="0" borderId="289" xfId="0" applyFont="1" applyBorder="1" applyAlignment="1" applyProtection="1">
      <alignment horizontal="center" vertical="center"/>
      <protection/>
    </xf>
    <xf numFmtId="0" fontId="14" fillId="0" borderId="290" xfId="0" applyFont="1" applyBorder="1" applyAlignment="1" applyProtection="1">
      <alignment horizontal="center" vertical="center"/>
      <protection/>
    </xf>
    <xf numFmtId="0" fontId="14" fillId="0" borderId="291" xfId="0" applyFont="1" applyBorder="1" applyAlignment="1" applyProtection="1">
      <alignment horizontal="center" vertical="center"/>
      <protection/>
    </xf>
    <xf numFmtId="0" fontId="19" fillId="0" borderId="187" xfId="0" applyFont="1" applyBorder="1" applyAlignment="1" applyProtection="1">
      <alignment horizontal="left" vertical="center" wrapText="1"/>
      <protection/>
    </xf>
    <xf numFmtId="0" fontId="19" fillId="0" borderId="124" xfId="0" applyFont="1" applyBorder="1" applyAlignment="1" applyProtection="1">
      <alignment horizontal="left" vertical="center" wrapText="1"/>
      <protection/>
    </xf>
    <xf numFmtId="0" fontId="19" fillId="0" borderId="292" xfId="0" applyFont="1" applyBorder="1" applyAlignment="1" applyProtection="1">
      <alignment horizontal="left" vertical="center" wrapText="1"/>
      <protection/>
    </xf>
    <xf numFmtId="0" fontId="14" fillId="0" borderId="13" xfId="0" applyFont="1" applyBorder="1" applyAlignment="1" applyProtection="1">
      <alignment vertical="center" shrinkToFit="1"/>
      <protection/>
    </xf>
    <xf numFmtId="0" fontId="14" fillId="0" borderId="257" xfId="0" applyFont="1" applyBorder="1" applyAlignment="1" applyProtection="1">
      <alignment vertical="center" shrinkToFit="1"/>
      <protection/>
    </xf>
    <xf numFmtId="0" fontId="14" fillId="0" borderId="251" xfId="0" applyFont="1" applyBorder="1" applyAlignment="1" applyProtection="1">
      <alignment vertical="center" shrinkToFit="1"/>
      <protection/>
    </xf>
    <xf numFmtId="0" fontId="12" fillId="0" borderId="99" xfId="0" applyFont="1" applyBorder="1" applyAlignment="1" applyProtection="1">
      <alignment horizontal="center" vertical="center" textRotation="255" wrapText="1" shrinkToFit="1"/>
      <protection/>
    </xf>
    <xf numFmtId="0" fontId="12" fillId="0" borderId="100" xfId="0" applyFont="1" applyBorder="1" applyAlignment="1" applyProtection="1">
      <alignment horizontal="center" vertical="center" textRotation="255" wrapText="1" shrinkToFit="1"/>
      <protection/>
    </xf>
    <xf numFmtId="0" fontId="14" fillId="0" borderId="10"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84" xfId="0" applyFont="1" applyBorder="1" applyAlignment="1" applyProtection="1">
      <alignment horizontal="center" vertical="center"/>
      <protection/>
    </xf>
    <xf numFmtId="0" fontId="14" fillId="0" borderId="178" xfId="0" applyFont="1" applyBorder="1" applyAlignment="1" applyProtection="1">
      <alignment horizontal="center" vertical="center"/>
      <protection/>
    </xf>
    <xf numFmtId="0" fontId="14" fillId="0" borderId="293" xfId="0" applyFont="1" applyBorder="1" applyAlignment="1" applyProtection="1">
      <alignment horizontal="center" vertical="center"/>
      <protection/>
    </xf>
    <xf numFmtId="0" fontId="14" fillId="0" borderId="294"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257" xfId="0" applyFont="1" applyBorder="1" applyAlignment="1" applyProtection="1">
      <alignment horizontal="center" vertical="center"/>
      <protection/>
    </xf>
    <xf numFmtId="0" fontId="14" fillId="0" borderId="251" xfId="0" applyFont="1" applyBorder="1" applyAlignment="1" applyProtection="1">
      <alignment horizontal="center" vertical="center"/>
      <protection/>
    </xf>
    <xf numFmtId="0" fontId="14" fillId="0" borderId="256" xfId="0" applyFont="1" applyBorder="1" applyAlignment="1" applyProtection="1">
      <alignment horizontal="center" vertical="center"/>
      <protection/>
    </xf>
    <xf numFmtId="0" fontId="14" fillId="13" borderId="13" xfId="0" applyFont="1" applyFill="1" applyBorder="1" applyAlignment="1" applyProtection="1">
      <alignment horizontal="center" vertical="center" shrinkToFit="1"/>
      <protection/>
    </xf>
    <xf numFmtId="0" fontId="14" fillId="13" borderId="257" xfId="0" applyFont="1" applyFill="1" applyBorder="1" applyAlignment="1" applyProtection="1">
      <alignment horizontal="center" vertical="center" shrinkToFit="1"/>
      <protection/>
    </xf>
    <xf numFmtId="0" fontId="14" fillId="13" borderId="251" xfId="0" applyFont="1" applyFill="1" applyBorder="1" applyAlignment="1" applyProtection="1">
      <alignment horizontal="center" vertical="center" shrinkToFit="1"/>
      <protection/>
    </xf>
    <xf numFmtId="0" fontId="12" fillId="0" borderId="99" xfId="0" applyFont="1" applyBorder="1" applyAlignment="1" applyProtection="1">
      <alignment horizontal="center" vertical="center" textRotation="255"/>
      <protection/>
    </xf>
    <xf numFmtId="0" fontId="12" fillId="0" borderId="100" xfId="0" applyFont="1" applyBorder="1" applyAlignment="1" applyProtection="1">
      <alignment horizontal="center" vertical="center" textRotation="255"/>
      <protection/>
    </xf>
    <xf numFmtId="0" fontId="14" fillId="0" borderId="185" xfId="0" applyFont="1" applyBorder="1" applyAlignment="1" applyProtection="1">
      <alignment horizontal="center" vertical="center"/>
      <protection/>
    </xf>
    <xf numFmtId="0" fontId="14" fillId="0" borderId="158" xfId="0" applyFont="1" applyBorder="1" applyAlignment="1" applyProtection="1">
      <alignment horizontal="center" vertical="center"/>
      <protection/>
    </xf>
    <xf numFmtId="0" fontId="14" fillId="0" borderId="90" xfId="0" applyFont="1" applyBorder="1" applyAlignment="1" applyProtection="1">
      <alignment horizontal="center" vertical="center"/>
      <protection/>
    </xf>
    <xf numFmtId="0" fontId="14" fillId="0" borderId="295" xfId="0" applyFont="1" applyBorder="1" applyAlignment="1" applyProtection="1">
      <alignment horizontal="center" vertical="center"/>
      <protection/>
    </xf>
    <xf numFmtId="0" fontId="14" fillId="0" borderId="140" xfId="0" applyFont="1" applyBorder="1" applyAlignment="1" applyProtection="1">
      <alignment horizontal="center" vertical="center"/>
      <protection/>
    </xf>
    <xf numFmtId="0" fontId="12" fillId="0" borderId="281" xfId="0" applyFont="1" applyBorder="1" applyAlignment="1" applyProtection="1">
      <alignment horizontal="center" vertical="center"/>
      <protection/>
    </xf>
    <xf numFmtId="0" fontId="12" fillId="0" borderId="282" xfId="0" applyFont="1" applyBorder="1" applyAlignment="1" applyProtection="1">
      <alignment horizontal="center" vertical="center"/>
      <protection/>
    </xf>
    <xf numFmtId="0" fontId="12" fillId="0" borderId="284" xfId="0" applyFont="1" applyBorder="1" applyAlignment="1" applyProtection="1">
      <alignment horizontal="center" vertical="center"/>
      <protection/>
    </xf>
    <xf numFmtId="0" fontId="12" fillId="0" borderId="285" xfId="0" applyFont="1" applyBorder="1" applyAlignment="1" applyProtection="1">
      <alignment horizontal="center" vertical="center"/>
      <protection/>
    </xf>
    <xf numFmtId="0" fontId="12" fillId="0" borderId="296" xfId="0" applyFont="1" applyBorder="1" applyAlignment="1" applyProtection="1">
      <alignment horizontal="center" vertical="center"/>
      <protection/>
    </xf>
    <xf numFmtId="0" fontId="12" fillId="0" borderId="29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18" fillId="0" borderId="0" xfId="0" applyFont="1" applyAlignment="1" applyProtection="1">
      <alignment horizontal="left" vertical="center"/>
      <protection/>
    </xf>
    <xf numFmtId="0" fontId="12" fillId="0" borderId="45"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35" xfId="0" applyFont="1" applyBorder="1" applyAlignment="1" applyProtection="1">
      <alignment horizontal="center" vertical="center"/>
      <protection/>
    </xf>
    <xf numFmtId="0" fontId="14" fillId="0" borderId="83" xfId="0" applyFont="1" applyBorder="1" applyAlignment="1" applyProtection="1">
      <alignment horizontal="center" vertical="center"/>
      <protection/>
    </xf>
    <xf numFmtId="0" fontId="12" fillId="0" borderId="298" xfId="0" applyFont="1" applyBorder="1" applyAlignment="1" applyProtection="1">
      <alignment horizontal="center" vertical="center"/>
      <protection/>
    </xf>
    <xf numFmtId="0" fontId="12" fillId="0" borderId="299" xfId="0" applyFont="1" applyBorder="1" applyAlignment="1" applyProtection="1">
      <alignment horizontal="center" vertical="center"/>
      <protection/>
    </xf>
    <xf numFmtId="0" fontId="12" fillId="0" borderId="300" xfId="0" applyFont="1" applyBorder="1" applyAlignment="1" applyProtection="1">
      <alignment horizontal="center" vertical="center"/>
      <protection/>
    </xf>
    <xf numFmtId="0" fontId="12" fillId="0" borderId="301" xfId="0" applyFont="1" applyBorder="1" applyAlignment="1" applyProtection="1">
      <alignment horizontal="center" vertical="center"/>
      <protection/>
    </xf>
    <xf numFmtId="0" fontId="14" fillId="0" borderId="11" xfId="0" applyFont="1" applyBorder="1" applyAlignment="1" applyProtection="1">
      <alignment horizontal="left" vertical="center"/>
      <protection/>
    </xf>
    <xf numFmtId="0" fontId="14" fillId="0" borderId="40" xfId="0" applyFont="1" applyBorder="1" applyAlignment="1" applyProtection="1">
      <alignment horizontal="left" vertical="center"/>
      <protection/>
    </xf>
    <xf numFmtId="0" fontId="14" fillId="0" borderId="302"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10" xfId="0" applyFont="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12" fillId="0" borderId="303" xfId="0" applyFont="1" applyBorder="1" applyAlignment="1" applyProtection="1">
      <alignment horizontal="center" vertical="center"/>
      <protection/>
    </xf>
    <xf numFmtId="0" fontId="12" fillId="0" borderId="304" xfId="0" applyFont="1" applyBorder="1" applyAlignment="1" applyProtection="1">
      <alignment horizontal="center" vertical="center"/>
      <protection/>
    </xf>
    <xf numFmtId="0" fontId="14" fillId="0" borderId="140"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2" fillId="0" borderId="128" xfId="0" applyFont="1" applyBorder="1" applyAlignment="1" applyProtection="1">
      <alignment horizontal="center" vertical="center"/>
      <protection/>
    </xf>
    <xf numFmtId="0" fontId="14" fillId="13" borderId="13" xfId="0" applyFont="1" applyFill="1" applyBorder="1" applyAlignment="1" applyProtection="1">
      <alignment horizontal="center" vertical="center"/>
      <protection/>
    </xf>
    <xf numFmtId="0" fontId="14" fillId="13" borderId="257" xfId="0" applyFont="1" applyFill="1" applyBorder="1" applyAlignment="1" applyProtection="1">
      <alignment horizontal="center" vertical="center"/>
      <protection/>
    </xf>
    <xf numFmtId="0" fontId="14" fillId="13" borderId="251" xfId="0" applyFont="1" applyFill="1" applyBorder="1" applyAlignment="1" applyProtection="1">
      <alignment horizontal="center" vertical="center"/>
      <protection/>
    </xf>
    <xf numFmtId="0" fontId="14" fillId="13" borderId="262" xfId="0" applyFont="1" applyFill="1" applyBorder="1" applyAlignment="1" applyProtection="1">
      <alignment horizontal="center" vertical="center"/>
      <protection/>
    </xf>
    <xf numFmtId="0" fontId="14" fillId="13" borderId="263" xfId="0" applyFont="1" applyFill="1" applyBorder="1" applyAlignment="1" applyProtection="1">
      <alignment horizontal="center" vertical="center"/>
      <protection/>
    </xf>
    <xf numFmtId="0" fontId="14" fillId="13" borderId="62" xfId="0" applyFont="1" applyFill="1" applyBorder="1" applyAlignment="1" applyProtection="1">
      <alignment horizontal="center" vertical="center"/>
      <protection/>
    </xf>
    <xf numFmtId="0" fontId="14" fillId="13" borderId="58" xfId="0" applyFont="1" applyFill="1" applyBorder="1" applyAlignment="1" applyProtection="1">
      <alignment horizontal="center" vertical="center" wrapText="1"/>
      <protection/>
    </xf>
    <xf numFmtId="0" fontId="14" fillId="13" borderId="53" xfId="0" applyFont="1" applyFill="1" applyBorder="1" applyAlignment="1" applyProtection="1">
      <alignment horizontal="center" vertical="center" wrapText="1"/>
      <protection/>
    </xf>
    <xf numFmtId="0" fontId="14" fillId="0" borderId="305" xfId="0" applyFont="1" applyBorder="1" applyAlignment="1" applyProtection="1">
      <alignment horizontal="center" vertical="center"/>
      <protection/>
    </xf>
    <xf numFmtId="0" fontId="14" fillId="0" borderId="270" xfId="0" applyFont="1" applyBorder="1" applyAlignment="1" applyProtection="1">
      <alignment horizontal="center" vertical="center"/>
      <protection/>
    </xf>
    <xf numFmtId="0" fontId="14" fillId="0" borderId="306" xfId="0" applyFont="1" applyBorder="1" applyAlignment="1" applyProtection="1">
      <alignment horizontal="center" vertical="center"/>
      <protection/>
    </xf>
    <xf numFmtId="0" fontId="14" fillId="13" borderId="200" xfId="0" applyFont="1" applyFill="1" applyBorder="1" applyAlignment="1" applyProtection="1">
      <alignment horizontal="center" vertical="center"/>
      <protection/>
    </xf>
    <xf numFmtId="0" fontId="14" fillId="13" borderId="73" xfId="0" applyFont="1" applyFill="1" applyBorder="1" applyAlignment="1" applyProtection="1">
      <alignment horizontal="center" vertical="center"/>
      <protection/>
    </xf>
    <xf numFmtId="0" fontId="14" fillId="13" borderId="44" xfId="0" applyFont="1" applyFill="1" applyBorder="1" applyAlignment="1" applyProtection="1">
      <alignment horizontal="center" vertical="center"/>
      <protection/>
    </xf>
    <xf numFmtId="0" fontId="14" fillId="0" borderId="307" xfId="0" applyFont="1" applyBorder="1" applyAlignment="1" applyProtection="1">
      <alignment vertical="center" shrinkToFit="1"/>
      <protection/>
    </xf>
    <xf numFmtId="0" fontId="14" fillId="0" borderId="308" xfId="0" applyFont="1" applyBorder="1" applyAlignment="1" applyProtection="1">
      <alignment vertical="center" shrinkToFit="1"/>
      <protection/>
    </xf>
    <xf numFmtId="0" fontId="14" fillId="0" borderId="309" xfId="0" applyFont="1" applyBorder="1" applyAlignment="1" applyProtection="1">
      <alignment vertical="center" shrinkToFit="1"/>
      <protection/>
    </xf>
    <xf numFmtId="0" fontId="14" fillId="0" borderId="269" xfId="0" applyFont="1" applyBorder="1" applyAlignment="1" applyProtection="1">
      <alignment horizontal="left" vertical="center"/>
      <protection/>
    </xf>
    <xf numFmtId="0" fontId="14" fillId="0" borderId="270" xfId="0" applyFont="1" applyBorder="1" applyAlignment="1" applyProtection="1">
      <alignment horizontal="left" vertical="center"/>
      <protection/>
    </xf>
    <xf numFmtId="0" fontId="14" fillId="0" borderId="306" xfId="0" applyFont="1" applyBorder="1" applyAlignment="1" applyProtection="1">
      <alignment horizontal="left" vertical="center"/>
      <protection/>
    </xf>
    <xf numFmtId="0" fontId="14" fillId="45" borderId="310" xfId="0" applyFont="1" applyFill="1" applyBorder="1" applyAlignment="1" applyProtection="1">
      <alignment horizontal="center" vertical="center" shrinkToFit="1"/>
      <protection/>
    </xf>
    <xf numFmtId="0" fontId="14" fillId="45" borderId="311" xfId="0" applyFont="1" applyFill="1" applyBorder="1" applyAlignment="1" applyProtection="1">
      <alignment horizontal="center" vertical="center" shrinkToFit="1"/>
      <protection/>
    </xf>
    <xf numFmtId="0" fontId="14" fillId="45" borderId="312" xfId="0" applyFont="1" applyFill="1" applyBorder="1" applyAlignment="1" applyProtection="1">
      <alignment horizontal="center" vertical="center" shrinkToFit="1"/>
      <protection/>
    </xf>
    <xf numFmtId="0" fontId="14" fillId="45" borderId="313" xfId="0" applyFont="1" applyFill="1" applyBorder="1" applyAlignment="1" applyProtection="1">
      <alignment horizontal="center" vertical="center" shrinkToFit="1"/>
      <protection/>
    </xf>
    <xf numFmtId="0" fontId="14" fillId="45" borderId="296" xfId="0" applyFont="1" applyFill="1" applyBorder="1" applyAlignment="1" applyProtection="1">
      <alignment horizontal="center" vertical="center" shrinkToFit="1"/>
      <protection/>
    </xf>
    <xf numFmtId="0" fontId="14" fillId="45" borderId="314" xfId="0" applyFont="1" applyFill="1" applyBorder="1" applyAlignment="1" applyProtection="1">
      <alignment horizontal="center" vertical="center" shrinkToFit="1"/>
      <protection/>
    </xf>
    <xf numFmtId="0" fontId="14" fillId="13" borderId="175" xfId="0" applyFont="1" applyFill="1" applyBorder="1" applyAlignment="1" applyProtection="1">
      <alignment horizontal="center" vertical="center"/>
      <protection/>
    </xf>
    <xf numFmtId="0" fontId="14" fillId="0" borderId="201" xfId="0" applyFont="1" applyBorder="1" applyAlignment="1" applyProtection="1">
      <alignment vertical="center" shrinkToFit="1"/>
      <protection/>
    </xf>
    <xf numFmtId="0" fontId="14" fillId="0" borderId="261" xfId="0" applyFont="1" applyBorder="1" applyAlignment="1" applyProtection="1">
      <alignment vertical="center" shrinkToFit="1"/>
      <protection/>
    </xf>
    <xf numFmtId="0" fontId="14" fillId="0" borderId="42" xfId="0" applyFont="1" applyBorder="1" applyAlignment="1" applyProtection="1">
      <alignment vertical="center" shrinkToFit="1"/>
      <protection/>
    </xf>
    <xf numFmtId="0" fontId="12" fillId="0" borderId="24" xfId="0" applyFont="1" applyBorder="1" applyAlignment="1" applyProtection="1">
      <alignment horizontal="center" vertical="center" textRotation="255"/>
      <protection/>
    </xf>
    <xf numFmtId="0" fontId="12" fillId="0" borderId="53" xfId="0" applyFont="1" applyBorder="1" applyAlignment="1" applyProtection="1">
      <alignment horizontal="center" vertical="center" textRotation="255"/>
      <protection/>
    </xf>
    <xf numFmtId="0" fontId="14" fillId="0" borderId="307" xfId="0" applyFont="1" applyBorder="1" applyAlignment="1" applyProtection="1">
      <alignment horizontal="left" vertical="center" shrinkToFit="1"/>
      <protection/>
    </xf>
    <xf numFmtId="0" fontId="14" fillId="0" borderId="308" xfId="0" applyFont="1" applyBorder="1" applyAlignment="1" applyProtection="1">
      <alignment horizontal="left" vertical="center" shrinkToFit="1"/>
      <protection/>
    </xf>
    <xf numFmtId="0" fontId="14" fillId="0" borderId="309" xfId="0" applyFont="1" applyBorder="1" applyAlignment="1" applyProtection="1">
      <alignment horizontal="left" vertical="center" shrinkToFit="1"/>
      <protection/>
    </xf>
    <xf numFmtId="0" fontId="14" fillId="0" borderId="269" xfId="0" applyFont="1" applyBorder="1" applyAlignment="1" applyProtection="1">
      <alignment horizontal="left" vertical="center" shrinkToFit="1"/>
      <protection/>
    </xf>
    <xf numFmtId="0" fontId="14" fillId="0" borderId="270" xfId="0" applyFont="1" applyBorder="1" applyAlignment="1" applyProtection="1">
      <alignment horizontal="left" vertical="center" shrinkToFit="1"/>
      <protection/>
    </xf>
    <xf numFmtId="0" fontId="14" fillId="0" borderId="306" xfId="0" applyFont="1" applyBorder="1" applyAlignment="1" applyProtection="1">
      <alignment horizontal="left" vertical="center" shrinkToFit="1"/>
      <protection/>
    </xf>
    <xf numFmtId="0" fontId="14" fillId="0" borderId="200" xfId="0" applyFont="1" applyBorder="1" applyAlignment="1" applyProtection="1">
      <alignment horizontal="left" vertical="center"/>
      <protection/>
    </xf>
    <xf numFmtId="0" fontId="14" fillId="0" borderId="73" xfId="0" applyFont="1" applyBorder="1" applyAlignment="1" applyProtection="1">
      <alignment horizontal="left" vertical="center"/>
      <protection/>
    </xf>
    <xf numFmtId="0" fontId="14" fillId="0" borderId="44" xfId="0" applyFont="1" applyBorder="1" applyAlignment="1" applyProtection="1">
      <alignment horizontal="left" vertical="center"/>
      <protection/>
    </xf>
    <xf numFmtId="0" fontId="12" fillId="0" borderId="61" xfId="0" applyFont="1" applyBorder="1" applyAlignment="1" applyProtection="1">
      <alignment horizontal="center" vertical="center" textRotation="255"/>
      <protection/>
    </xf>
    <xf numFmtId="0" fontId="85" fillId="0" borderId="0" xfId="0" applyFont="1" applyAlignment="1" applyProtection="1">
      <alignment horizontal="left" vertical="center"/>
      <protection/>
    </xf>
    <xf numFmtId="0" fontId="76" fillId="13" borderId="175" xfId="0" applyFont="1" applyFill="1" applyBorder="1" applyAlignment="1" applyProtection="1">
      <alignment horizontal="center" vertical="center"/>
      <protection/>
    </xf>
    <xf numFmtId="0" fontId="76" fillId="0" borderId="289" xfId="0" applyFont="1" applyBorder="1" applyAlignment="1" applyProtection="1">
      <alignment horizontal="center" vertical="center"/>
      <protection/>
    </xf>
    <xf numFmtId="0" fontId="76" fillId="0" borderId="290" xfId="0" applyFont="1" applyBorder="1" applyAlignment="1" applyProtection="1">
      <alignment horizontal="center" vertical="center"/>
      <protection/>
    </xf>
    <xf numFmtId="0" fontId="76" fillId="0" borderId="291" xfId="0" applyFont="1" applyBorder="1" applyAlignment="1" applyProtection="1">
      <alignment horizontal="center" vertical="center"/>
      <protection/>
    </xf>
    <xf numFmtId="181" fontId="76" fillId="0" borderId="122" xfId="0" applyNumberFormat="1" applyFont="1" applyFill="1" applyBorder="1" applyAlignment="1" applyProtection="1">
      <alignment horizontal="center" vertical="center"/>
      <protection locked="0"/>
    </xf>
    <xf numFmtId="181" fontId="76" fillId="0" borderId="124" xfId="0" applyNumberFormat="1" applyFont="1" applyFill="1" applyBorder="1" applyAlignment="1" applyProtection="1">
      <alignment horizontal="center" vertical="center"/>
      <protection locked="0"/>
    </xf>
    <xf numFmtId="0" fontId="76" fillId="0" borderId="13" xfId="0" applyFont="1" applyBorder="1" applyAlignment="1" applyProtection="1">
      <alignment horizontal="center" vertical="center"/>
      <protection/>
    </xf>
    <xf numFmtId="0" fontId="76" fillId="0" borderId="257" xfId="0" applyFont="1" applyBorder="1" applyAlignment="1" applyProtection="1">
      <alignment horizontal="center" vertical="center"/>
      <protection/>
    </xf>
    <xf numFmtId="0" fontId="76" fillId="0" borderId="251" xfId="0" applyFont="1" applyBorder="1" applyAlignment="1" applyProtection="1">
      <alignment horizontal="center" vertical="center"/>
      <protection/>
    </xf>
    <xf numFmtId="0" fontId="76" fillId="0" borderId="178" xfId="0" applyFont="1" applyBorder="1" applyAlignment="1" applyProtection="1">
      <alignment horizontal="center" vertical="center"/>
      <protection/>
    </xf>
    <xf numFmtId="0" fontId="76" fillId="0" borderId="293" xfId="0" applyFont="1" applyBorder="1" applyAlignment="1" applyProtection="1">
      <alignment horizontal="center" vertical="center"/>
      <protection/>
    </xf>
    <xf numFmtId="0" fontId="76" fillId="0" borderId="294" xfId="0" applyFont="1" applyBorder="1" applyAlignment="1" applyProtection="1">
      <alignment horizontal="center" vertical="center"/>
      <protection/>
    </xf>
    <xf numFmtId="0" fontId="78" fillId="0" borderId="10" xfId="0" applyFont="1" applyBorder="1" applyAlignment="1" applyProtection="1">
      <alignment horizontal="center" vertical="center"/>
      <protection/>
    </xf>
    <xf numFmtId="0" fontId="78" fillId="0" borderId="11" xfId="0" applyFont="1" applyBorder="1" applyAlignment="1" applyProtection="1">
      <alignment horizontal="center" vertical="center"/>
      <protection/>
    </xf>
    <xf numFmtId="0" fontId="78" fillId="0" borderId="84" xfId="0" applyFont="1" applyBorder="1" applyAlignment="1" applyProtection="1">
      <alignment horizontal="center" vertical="center"/>
      <protection/>
    </xf>
    <xf numFmtId="0" fontId="78" fillId="0" borderId="80" xfId="0" applyFont="1" applyBorder="1" applyAlignment="1" applyProtection="1">
      <alignment horizontal="center" vertical="center" textRotation="255"/>
      <protection/>
    </xf>
    <xf numFmtId="0" fontId="76" fillId="0" borderId="200" xfId="0" applyFont="1" applyBorder="1" applyAlignment="1" applyProtection="1">
      <alignment horizontal="left" vertical="center"/>
      <protection/>
    </xf>
    <xf numFmtId="0" fontId="76" fillId="0" borderId="73" xfId="0" applyFont="1" applyBorder="1" applyAlignment="1" applyProtection="1">
      <alignment horizontal="left" vertical="center"/>
      <protection/>
    </xf>
    <xf numFmtId="0" fontId="76" fillId="0" borderId="44" xfId="0" applyFont="1" applyBorder="1" applyAlignment="1" applyProtection="1">
      <alignment horizontal="left" vertical="center"/>
      <protection/>
    </xf>
    <xf numFmtId="0" fontId="76" fillId="0" borderId="13" xfId="0" applyFont="1" applyBorder="1" applyAlignment="1" applyProtection="1">
      <alignment horizontal="left" vertical="center"/>
      <protection/>
    </xf>
    <xf numFmtId="0" fontId="76" fillId="0" borderId="257" xfId="0" applyFont="1" applyBorder="1" applyAlignment="1" applyProtection="1">
      <alignment horizontal="left" vertical="center"/>
      <protection/>
    </xf>
    <xf numFmtId="0" fontId="76" fillId="0" borderId="251" xfId="0" applyFont="1" applyBorder="1" applyAlignment="1" applyProtection="1">
      <alignment horizontal="left" vertical="center"/>
      <protection/>
    </xf>
    <xf numFmtId="0" fontId="78" fillId="0" borderId="61" xfId="0" applyFont="1" applyBorder="1" applyAlignment="1" applyProtection="1">
      <alignment horizontal="center" vertical="center"/>
      <protection/>
    </xf>
    <xf numFmtId="0" fontId="78" fillId="0" borderId="21" xfId="0" applyFont="1" applyBorder="1" applyAlignment="1" applyProtection="1">
      <alignment horizontal="center" vertical="center"/>
      <protection/>
    </xf>
    <xf numFmtId="0" fontId="76" fillId="0" borderId="15" xfId="0" applyFont="1" applyBorder="1" applyAlignment="1" applyProtection="1">
      <alignment horizontal="left" vertical="center" wrapText="1"/>
      <protection locked="0"/>
    </xf>
    <xf numFmtId="0" fontId="76" fillId="0" borderId="16" xfId="0" applyFont="1" applyBorder="1" applyAlignment="1" applyProtection="1">
      <alignment horizontal="left" vertical="center" wrapText="1"/>
      <protection locked="0"/>
    </xf>
    <xf numFmtId="0" fontId="76" fillId="0" borderId="269" xfId="0" applyFont="1" applyBorder="1" applyAlignment="1" applyProtection="1">
      <alignment horizontal="left" vertical="center"/>
      <protection/>
    </xf>
    <xf numFmtId="0" fontId="76" fillId="0" borderId="270" xfId="0" applyFont="1" applyBorder="1" applyAlignment="1" applyProtection="1">
      <alignment horizontal="left" vertical="center"/>
      <protection/>
    </xf>
    <xf numFmtId="0" fontId="76" fillId="0" borderId="306" xfId="0" applyFont="1" applyBorder="1" applyAlignment="1" applyProtection="1">
      <alignment horizontal="left" vertical="center"/>
      <protection/>
    </xf>
    <xf numFmtId="0" fontId="76" fillId="0" borderId="10" xfId="0" applyFont="1" applyBorder="1" applyAlignment="1" applyProtection="1">
      <alignment horizontal="center" vertical="center"/>
      <protection/>
    </xf>
    <xf numFmtId="0" fontId="76" fillId="0" borderId="11" xfId="0" applyFont="1" applyBorder="1" applyAlignment="1" applyProtection="1">
      <alignment horizontal="center" vertical="center"/>
      <protection/>
    </xf>
    <xf numFmtId="0" fontId="76" fillId="0" borderId="84" xfId="0" applyFont="1" applyBorder="1" applyAlignment="1" applyProtection="1">
      <alignment horizontal="center" vertical="center"/>
      <protection/>
    </xf>
    <xf numFmtId="0" fontId="76" fillId="0" borderId="15" xfId="0" applyFont="1" applyBorder="1" applyAlignment="1" applyProtection="1">
      <alignment horizontal="center" vertical="center"/>
      <protection locked="0"/>
    </xf>
    <xf numFmtId="0" fontId="76" fillId="0" borderId="267" xfId="0" applyFont="1" applyBorder="1" applyAlignment="1" applyProtection="1">
      <alignment horizontal="center" vertical="center"/>
      <protection locked="0"/>
    </xf>
    <xf numFmtId="0" fontId="76" fillId="0" borderId="72" xfId="0" applyFont="1" applyBorder="1" applyAlignment="1" applyProtection="1">
      <alignment horizontal="center" vertical="center"/>
      <protection locked="0"/>
    </xf>
    <xf numFmtId="0" fontId="76" fillId="0" borderId="33" xfId="0" applyFont="1" applyBorder="1" applyAlignment="1" applyProtection="1">
      <alignment horizontal="center" vertical="center"/>
      <protection locked="0"/>
    </xf>
    <xf numFmtId="0" fontId="76" fillId="0" borderId="185" xfId="0" applyFont="1" applyBorder="1" applyAlignment="1" applyProtection="1">
      <alignment horizontal="center" vertical="center"/>
      <protection/>
    </xf>
    <xf numFmtId="0" fontId="76" fillId="0" borderId="158" xfId="0" applyFont="1" applyBorder="1" applyAlignment="1" applyProtection="1">
      <alignment horizontal="center" vertical="center"/>
      <protection/>
    </xf>
    <xf numFmtId="0" fontId="76" fillId="0" borderId="90" xfId="0" applyFont="1" applyBorder="1" applyAlignment="1" applyProtection="1">
      <alignment horizontal="center" vertical="center"/>
      <protection/>
    </xf>
    <xf numFmtId="0" fontId="78" fillId="0" borderId="248" xfId="0" applyFont="1" applyBorder="1" applyAlignment="1" applyProtection="1">
      <alignment horizontal="center" vertical="center"/>
      <protection/>
    </xf>
    <xf numFmtId="0" fontId="78" fillId="0" borderId="45" xfId="0" applyFont="1" applyBorder="1" applyAlignment="1" applyProtection="1">
      <alignment horizontal="center" vertical="center"/>
      <protection/>
    </xf>
    <xf numFmtId="0" fontId="78" fillId="0" borderId="32" xfId="0" applyFont="1" applyBorder="1" applyAlignment="1" applyProtection="1">
      <alignment horizontal="center" vertical="center"/>
      <protection/>
    </xf>
    <xf numFmtId="0" fontId="76" fillId="0" borderId="248" xfId="0" applyFont="1" applyBorder="1" applyAlignment="1" applyProtection="1">
      <alignment horizontal="center" vertical="center"/>
      <protection/>
    </xf>
    <xf numFmtId="0" fontId="76" fillId="0" borderId="45" xfId="0" applyFont="1" applyBorder="1" applyAlignment="1" applyProtection="1">
      <alignment horizontal="center" vertical="center"/>
      <protection/>
    </xf>
    <xf numFmtId="0" fontId="78" fillId="0" borderId="303" xfId="0" applyFont="1" applyBorder="1" applyAlignment="1" applyProtection="1">
      <alignment horizontal="center" vertical="center"/>
      <protection/>
    </xf>
    <xf numFmtId="0" fontId="78" fillId="0" borderId="298" xfId="0" applyFont="1" applyBorder="1" applyAlignment="1" applyProtection="1">
      <alignment horizontal="center" vertical="center"/>
      <protection/>
    </xf>
    <xf numFmtId="0" fontId="76" fillId="0" borderId="0" xfId="0" applyFont="1" applyBorder="1" applyAlignment="1" applyProtection="1">
      <alignment horizontal="left" vertical="center"/>
      <protection/>
    </xf>
    <xf numFmtId="0" fontId="76" fillId="0" borderId="34" xfId="0" applyFont="1" applyBorder="1" applyAlignment="1" applyProtection="1">
      <alignment horizontal="left" vertical="center"/>
      <protection/>
    </xf>
    <xf numFmtId="0" fontId="76" fillId="0" borderId="122" xfId="0" applyFont="1" applyBorder="1" applyAlignment="1" applyProtection="1">
      <alignment horizontal="center" vertical="center"/>
      <protection/>
    </xf>
    <xf numFmtId="0" fontId="76" fillId="0" borderId="124" xfId="0" applyFont="1" applyBorder="1" applyAlignment="1" applyProtection="1">
      <alignment horizontal="center" vertical="center"/>
      <protection/>
    </xf>
    <xf numFmtId="0" fontId="76" fillId="0" borderId="123" xfId="0" applyFont="1" applyBorder="1" applyAlignment="1" applyProtection="1">
      <alignment horizontal="center" vertical="center"/>
      <protection/>
    </xf>
    <xf numFmtId="0" fontId="78" fillId="0" borderId="299" xfId="0" applyFont="1" applyBorder="1" applyAlignment="1" applyProtection="1">
      <alignment horizontal="center" vertical="center"/>
      <protection/>
    </xf>
    <xf numFmtId="0" fontId="78" fillId="0" borderId="304" xfId="0" applyFont="1" applyBorder="1" applyAlignment="1" applyProtection="1">
      <alignment horizontal="center" vertical="center"/>
      <protection/>
    </xf>
    <xf numFmtId="0" fontId="78" fillId="0" borderId="300" xfId="0" applyFont="1" applyBorder="1" applyAlignment="1" applyProtection="1">
      <alignment horizontal="center" vertical="center"/>
      <protection/>
    </xf>
    <xf numFmtId="0" fontId="78" fillId="0" borderId="301" xfId="0" applyFont="1" applyBorder="1" applyAlignment="1" applyProtection="1">
      <alignment horizontal="center" vertical="center"/>
      <protection/>
    </xf>
    <xf numFmtId="0" fontId="76" fillId="0" borderId="107" xfId="0" applyFont="1"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76" fillId="0" borderId="85" xfId="0" applyFont="1" applyBorder="1" applyAlignment="1" applyProtection="1">
      <alignment horizontal="center" vertical="center"/>
      <protection/>
    </xf>
    <xf numFmtId="0" fontId="76" fillId="0" borderId="126" xfId="0" applyFont="1" applyFill="1" applyBorder="1" applyAlignment="1" applyProtection="1">
      <alignment horizontal="center" vertical="center"/>
      <protection/>
    </xf>
    <xf numFmtId="0" fontId="76" fillId="0" borderId="127" xfId="0" applyFont="1" applyFill="1" applyBorder="1" applyAlignment="1" applyProtection="1">
      <alignment horizontal="center" vertical="center"/>
      <protection/>
    </xf>
    <xf numFmtId="0" fontId="76" fillId="0" borderId="28" xfId="0" applyFont="1" applyFill="1" applyBorder="1" applyAlignment="1" applyProtection="1">
      <alignment horizontal="center" vertical="center"/>
      <protection/>
    </xf>
    <xf numFmtId="0" fontId="76" fillId="0" borderId="280" xfId="0" applyFont="1" applyBorder="1" applyAlignment="1" applyProtection="1">
      <alignment horizontal="center" vertical="center" wrapText="1"/>
      <protection/>
    </xf>
    <xf numFmtId="0" fontId="76" fillId="0" borderId="281" xfId="0" applyFont="1" applyBorder="1" applyAlignment="1" applyProtection="1">
      <alignment horizontal="center" vertical="center" wrapText="1"/>
      <protection/>
    </xf>
    <xf numFmtId="0" fontId="76" fillId="0" borderId="282" xfId="0" applyFont="1" applyBorder="1" applyAlignment="1" applyProtection="1">
      <alignment horizontal="center" vertical="center" wrapText="1"/>
      <protection/>
    </xf>
    <xf numFmtId="0" fontId="76" fillId="0" borderId="283" xfId="0" applyFont="1" applyBorder="1" applyAlignment="1" applyProtection="1">
      <alignment horizontal="center" vertical="center" wrapText="1"/>
      <protection/>
    </xf>
    <xf numFmtId="0" fontId="76" fillId="0" borderId="284" xfId="0" applyFont="1" applyBorder="1" applyAlignment="1" applyProtection="1">
      <alignment horizontal="center" vertical="center" wrapText="1"/>
      <protection/>
    </xf>
    <xf numFmtId="0" fontId="76" fillId="0" borderId="285" xfId="0" applyFont="1" applyBorder="1" applyAlignment="1" applyProtection="1">
      <alignment horizontal="center" vertical="center" wrapText="1"/>
      <protection/>
    </xf>
    <xf numFmtId="0" fontId="76" fillId="0" borderId="286" xfId="0" applyFont="1" applyBorder="1" applyAlignment="1" applyProtection="1">
      <alignment horizontal="center" vertical="center" wrapText="1"/>
      <protection/>
    </xf>
    <xf numFmtId="0" fontId="76" fillId="0" borderId="287" xfId="0" applyFont="1" applyBorder="1" applyAlignment="1" applyProtection="1">
      <alignment horizontal="center" vertical="center" wrapText="1"/>
      <protection/>
    </xf>
    <xf numFmtId="0" fontId="76" fillId="0" borderId="288" xfId="0" applyFont="1" applyBorder="1" applyAlignment="1" applyProtection="1">
      <alignment horizontal="center" vertical="center" wrapText="1"/>
      <protection/>
    </xf>
    <xf numFmtId="0" fontId="76" fillId="0" borderId="256" xfId="0" applyFont="1" applyBorder="1" applyAlignment="1" applyProtection="1">
      <alignment horizontal="center" vertical="center"/>
      <protection/>
    </xf>
    <xf numFmtId="0" fontId="76" fillId="0" borderId="305" xfId="0" applyFont="1" applyBorder="1" applyAlignment="1" applyProtection="1">
      <alignment horizontal="center" vertical="center"/>
      <protection/>
    </xf>
    <xf numFmtId="0" fontId="76" fillId="0" borderId="270" xfId="0" applyFont="1" applyBorder="1" applyAlignment="1" applyProtection="1">
      <alignment horizontal="center" vertical="center"/>
      <protection/>
    </xf>
    <xf numFmtId="0" fontId="76" fillId="0" borderId="306" xfId="0" applyFont="1" applyBorder="1" applyAlignment="1" applyProtection="1">
      <alignment horizontal="center" vertical="center"/>
      <protection/>
    </xf>
    <xf numFmtId="0" fontId="78" fillId="0" borderId="128" xfId="0" applyFont="1" applyBorder="1" applyAlignment="1" applyProtection="1">
      <alignment horizontal="center" vertical="center"/>
      <protection/>
    </xf>
    <xf numFmtId="0" fontId="76" fillId="0" borderId="140" xfId="0" applyFont="1" applyBorder="1" applyAlignment="1" applyProtection="1">
      <alignment horizontal="left" vertical="center" wrapText="1"/>
      <protection locked="0"/>
    </xf>
    <xf numFmtId="0" fontId="76" fillId="0" borderId="17" xfId="0" applyFont="1" applyBorder="1" applyAlignment="1" applyProtection="1">
      <alignment horizontal="left" vertical="center" wrapText="1"/>
      <protection locked="0"/>
    </xf>
    <xf numFmtId="0" fontId="78" fillId="0" borderId="99" xfId="0" applyFont="1" applyBorder="1" applyAlignment="1" applyProtection="1">
      <alignment horizontal="center" vertical="top" textRotation="255" wrapText="1" indent="1" shrinkToFit="1"/>
      <protection/>
    </xf>
    <xf numFmtId="0" fontId="78" fillId="0" borderId="100" xfId="0" applyFont="1" applyBorder="1" applyAlignment="1" applyProtection="1">
      <alignment horizontal="center" vertical="top" textRotation="255" wrapText="1" indent="1" shrinkToFit="1"/>
      <protection/>
    </xf>
    <xf numFmtId="0" fontId="78" fillId="0" borderId="99" xfId="0" applyFont="1" applyBorder="1" applyAlignment="1" applyProtection="1">
      <alignment horizontal="center" vertical="center" textRotation="255"/>
      <protection/>
    </xf>
    <xf numFmtId="0" fontId="78" fillId="0" borderId="100" xfId="0" applyFont="1" applyBorder="1" applyAlignment="1" applyProtection="1">
      <alignment horizontal="center" vertical="center" textRotation="255"/>
      <protection/>
    </xf>
    <xf numFmtId="0" fontId="76" fillId="0" borderId="295" xfId="0" applyFont="1" applyBorder="1" applyAlignment="1" applyProtection="1">
      <alignment horizontal="center" vertical="center"/>
      <protection/>
    </xf>
    <xf numFmtId="0" fontId="76" fillId="0" borderId="140" xfId="0" applyFont="1" applyBorder="1" applyAlignment="1" applyProtection="1">
      <alignment horizontal="center" vertical="center"/>
      <protection/>
    </xf>
    <xf numFmtId="0" fontId="76" fillId="13" borderId="13" xfId="0" applyFont="1" applyFill="1" applyBorder="1" applyAlignment="1" applyProtection="1">
      <alignment horizontal="center" vertical="center"/>
      <protection/>
    </xf>
    <xf numFmtId="0" fontId="76" fillId="13" borderId="257" xfId="0" applyFont="1" applyFill="1" applyBorder="1" applyAlignment="1" applyProtection="1">
      <alignment horizontal="center" vertical="center"/>
      <protection/>
    </xf>
    <xf numFmtId="0" fontId="76" fillId="13" borderId="251" xfId="0" applyFont="1" applyFill="1" applyBorder="1" applyAlignment="1" applyProtection="1">
      <alignment horizontal="center" vertical="center"/>
      <protection/>
    </xf>
    <xf numFmtId="0" fontId="76" fillId="0" borderId="122" xfId="0" applyFont="1" applyBorder="1" applyAlignment="1" applyProtection="1">
      <alignment horizontal="center" vertical="center" shrinkToFit="1"/>
      <protection/>
    </xf>
    <xf numFmtId="0" fontId="76" fillId="0" borderId="124" xfId="0" applyFont="1" applyBorder="1" applyAlignment="1" applyProtection="1">
      <alignment horizontal="center" vertical="center" shrinkToFit="1"/>
      <protection/>
    </xf>
    <xf numFmtId="0" fontId="76" fillId="0" borderId="123" xfId="0" applyFont="1" applyBorder="1" applyAlignment="1" applyProtection="1">
      <alignment horizontal="center" vertical="center" shrinkToFit="1"/>
      <protection/>
    </xf>
    <xf numFmtId="0" fontId="78" fillId="0" borderId="0" xfId="0" applyFont="1" applyAlignment="1" applyProtection="1">
      <alignment horizontal="center" vertical="center"/>
      <protection/>
    </xf>
    <xf numFmtId="181" fontId="76" fillId="0" borderId="58" xfId="0" applyNumberFormat="1" applyFont="1" applyFill="1" applyBorder="1" applyAlignment="1" applyProtection="1">
      <alignment horizontal="center" vertical="center"/>
      <protection locked="0"/>
    </xf>
    <xf numFmtId="181" fontId="76" fillId="0" borderId="53" xfId="0" applyNumberFormat="1" applyFont="1" applyFill="1" applyBorder="1" applyAlignment="1" applyProtection="1">
      <alignment horizontal="center" vertical="center"/>
      <protection locked="0"/>
    </xf>
    <xf numFmtId="0" fontId="91" fillId="45" borderId="0" xfId="0" applyFont="1" applyFill="1" applyBorder="1" applyAlignment="1" applyProtection="1">
      <alignment horizontal="center" vertical="center" wrapText="1"/>
      <protection/>
    </xf>
    <xf numFmtId="0" fontId="76" fillId="13" borderId="13" xfId="0" applyFont="1" applyFill="1" applyBorder="1" applyAlignment="1" applyProtection="1">
      <alignment horizontal="center" vertical="center" shrinkToFit="1"/>
      <protection/>
    </xf>
    <xf numFmtId="0" fontId="76" fillId="13" borderId="257" xfId="0" applyFont="1" applyFill="1" applyBorder="1" applyAlignment="1" applyProtection="1">
      <alignment horizontal="center" vertical="center" shrinkToFit="1"/>
      <protection/>
    </xf>
    <xf numFmtId="0" fontId="76" fillId="13" borderId="251" xfId="0" applyFont="1" applyFill="1" applyBorder="1" applyAlignment="1" applyProtection="1">
      <alignment horizontal="center" vertical="center" shrinkToFit="1"/>
      <protection/>
    </xf>
    <xf numFmtId="0" fontId="76" fillId="13" borderId="200" xfId="0" applyFont="1" applyFill="1" applyBorder="1" applyAlignment="1" applyProtection="1">
      <alignment horizontal="center" vertical="center"/>
      <protection/>
    </xf>
    <xf numFmtId="0" fontId="76" fillId="13" borderId="73" xfId="0" applyFont="1" applyFill="1" applyBorder="1" applyAlignment="1" applyProtection="1">
      <alignment horizontal="center" vertical="center"/>
      <protection/>
    </xf>
    <xf numFmtId="0" fontId="76" fillId="13" borderId="44" xfId="0" applyFont="1" applyFill="1" applyBorder="1" applyAlignment="1" applyProtection="1">
      <alignment horizontal="center" vertical="center"/>
      <protection/>
    </xf>
    <xf numFmtId="0" fontId="14" fillId="0" borderId="269" xfId="0" applyFont="1" applyBorder="1" applyAlignment="1" applyProtection="1">
      <alignment vertical="center" shrinkToFit="1"/>
      <protection/>
    </xf>
    <xf numFmtId="0" fontId="14" fillId="0" borderId="270" xfId="0" applyFont="1" applyBorder="1" applyAlignment="1" applyProtection="1">
      <alignment vertical="center" shrinkToFit="1"/>
      <protection/>
    </xf>
    <xf numFmtId="0" fontId="14" fillId="0" borderId="306" xfId="0" applyFont="1" applyBorder="1" applyAlignment="1" applyProtection="1">
      <alignment vertical="center" shrinkToFit="1"/>
      <protection/>
    </xf>
    <xf numFmtId="0" fontId="76" fillId="0" borderId="0" xfId="0" applyFont="1" applyBorder="1" applyAlignment="1" applyProtection="1">
      <alignment horizontal="right" vertical="center"/>
      <protection/>
    </xf>
    <xf numFmtId="0" fontId="76" fillId="0" borderId="130" xfId="0" applyFont="1" applyBorder="1" applyAlignment="1" applyProtection="1">
      <alignment horizontal="center" vertical="center"/>
      <protection/>
    </xf>
    <xf numFmtId="0" fontId="76" fillId="0" borderId="142" xfId="0" applyFont="1" applyBorder="1" applyAlignment="1" applyProtection="1">
      <alignment horizontal="center" vertical="center"/>
      <protection/>
    </xf>
    <xf numFmtId="0" fontId="76" fillId="13" borderId="58" xfId="0" applyFont="1" applyFill="1" applyBorder="1" applyAlignment="1" applyProtection="1">
      <alignment horizontal="center" vertical="center" wrapText="1"/>
      <protection/>
    </xf>
    <xf numFmtId="0" fontId="76" fillId="13" borderId="53" xfId="0" applyFont="1" applyFill="1" applyBorder="1" applyAlignment="1" applyProtection="1">
      <alignment horizontal="center" vertical="center" wrapText="1"/>
      <protection/>
    </xf>
    <xf numFmtId="0" fontId="76" fillId="13" borderId="262" xfId="0" applyFont="1" applyFill="1" applyBorder="1" applyAlignment="1" applyProtection="1">
      <alignment horizontal="center" vertical="center"/>
      <protection/>
    </xf>
    <xf numFmtId="0" fontId="76" fillId="13" borderId="263" xfId="0" applyFont="1" applyFill="1" applyBorder="1" applyAlignment="1" applyProtection="1">
      <alignment horizontal="center" vertical="center"/>
      <protection/>
    </xf>
    <xf numFmtId="0" fontId="76" fillId="13" borderId="62" xfId="0" applyFont="1" applyFill="1" applyBorder="1" applyAlignment="1" applyProtection="1">
      <alignment horizontal="center" vertical="center"/>
      <protection/>
    </xf>
    <xf numFmtId="0" fontId="76" fillId="0" borderId="302" xfId="0" applyFont="1" applyBorder="1" applyAlignment="1" applyProtection="1">
      <alignment horizontal="center" vertical="center"/>
      <protection/>
    </xf>
    <xf numFmtId="0" fontId="76" fillId="0" borderId="15" xfId="0" applyFont="1" applyBorder="1" applyAlignment="1" applyProtection="1">
      <alignment horizontal="center" vertical="center"/>
      <protection/>
    </xf>
    <xf numFmtId="181" fontId="76" fillId="0" borderId="262" xfId="0" applyNumberFormat="1" applyFont="1" applyFill="1" applyBorder="1" applyAlignment="1" applyProtection="1">
      <alignment horizontal="center" vertical="center"/>
      <protection locked="0"/>
    </xf>
    <xf numFmtId="181" fontId="76" fillId="0" borderId="107" xfId="0" applyNumberFormat="1" applyFont="1" applyFill="1" applyBorder="1" applyAlignment="1" applyProtection="1">
      <alignment horizontal="center" vertical="center"/>
      <protection locked="0"/>
    </xf>
    <xf numFmtId="0" fontId="78" fillId="0" borderId="13" xfId="0" applyFont="1" applyBorder="1" applyAlignment="1" applyProtection="1">
      <alignment horizontal="left" vertical="center" wrapText="1"/>
      <protection locked="0"/>
    </xf>
    <xf numFmtId="0" fontId="78" fillId="0" borderId="257" xfId="0" applyFont="1" applyBorder="1" applyAlignment="1" applyProtection="1">
      <alignment horizontal="left" vertical="center" wrapText="1"/>
      <protection locked="0"/>
    </xf>
    <xf numFmtId="0" fontId="78" fillId="0" borderId="268" xfId="0" applyFont="1" applyBorder="1" applyAlignment="1" applyProtection="1">
      <alignment horizontal="left" vertical="center" wrapText="1"/>
      <protection locked="0"/>
    </xf>
    <xf numFmtId="0" fontId="78" fillId="0" borderId="269" xfId="0" applyFont="1" applyBorder="1" applyAlignment="1" applyProtection="1">
      <alignment horizontal="left" vertical="center" wrapText="1"/>
      <protection locked="0"/>
    </xf>
    <xf numFmtId="0" fontId="78" fillId="0" borderId="270" xfId="0" applyFont="1" applyBorder="1" applyAlignment="1" applyProtection="1">
      <alignment horizontal="left" vertical="center" wrapText="1"/>
      <protection locked="0"/>
    </xf>
    <xf numFmtId="0" fontId="78" fillId="0" borderId="271" xfId="0" applyFont="1" applyBorder="1" applyAlignment="1" applyProtection="1">
      <alignment horizontal="left" vertical="center" wrapText="1"/>
      <protection locked="0"/>
    </xf>
    <xf numFmtId="0" fontId="76" fillId="0" borderId="170" xfId="0" applyFont="1" applyBorder="1" applyAlignment="1" applyProtection="1">
      <alignment horizontal="center" vertical="center"/>
      <protection/>
    </xf>
    <xf numFmtId="0" fontId="76" fillId="0" borderId="152" xfId="0" applyFont="1" applyBorder="1" applyAlignment="1" applyProtection="1">
      <alignment horizontal="center" vertical="center"/>
      <protection/>
    </xf>
    <xf numFmtId="0" fontId="76" fillId="0" borderId="315" xfId="0" applyFont="1" applyBorder="1" applyAlignment="1" applyProtection="1">
      <alignment horizontal="center" vertical="center"/>
      <protection/>
    </xf>
    <xf numFmtId="0" fontId="76" fillId="0" borderId="252" xfId="0" applyFont="1" applyBorder="1" applyAlignment="1" applyProtection="1">
      <alignment horizontal="left" vertical="center"/>
      <protection/>
    </xf>
    <xf numFmtId="0" fontId="76" fillId="0" borderId="37" xfId="0" applyFont="1" applyBorder="1" applyAlignment="1" applyProtection="1">
      <alignment horizontal="left" vertical="center"/>
      <protection/>
    </xf>
    <xf numFmtId="0" fontId="76" fillId="0" borderId="264" xfId="0" applyFont="1" applyBorder="1" applyAlignment="1" applyProtection="1">
      <alignment horizontal="left" vertical="center" wrapText="1"/>
      <protection locked="0"/>
    </xf>
    <xf numFmtId="0" fontId="76" fillId="0" borderId="263" xfId="0" applyFont="1" applyBorder="1" applyAlignment="1" applyProtection="1">
      <alignment horizontal="left" vertical="center" wrapText="1"/>
      <protection locked="0"/>
    </xf>
    <xf numFmtId="0" fontId="76" fillId="0" borderId="316" xfId="0" applyFont="1" applyBorder="1" applyAlignment="1" applyProtection="1">
      <alignment horizontal="left" vertical="center" wrapText="1"/>
      <protection locked="0"/>
    </xf>
    <xf numFmtId="0" fontId="76" fillId="0" borderId="74" xfId="0" applyFont="1" applyBorder="1" applyAlignment="1" applyProtection="1">
      <alignment horizontal="left" vertical="center" wrapText="1"/>
      <protection locked="0"/>
    </xf>
    <xf numFmtId="0" fontId="76" fillId="0" borderId="0" xfId="0" applyFont="1" applyBorder="1" applyAlignment="1" applyProtection="1">
      <alignment horizontal="left" vertical="center" wrapText="1"/>
      <protection locked="0"/>
    </xf>
    <xf numFmtId="0" fontId="76" fillId="0" borderId="34" xfId="0" applyFont="1" applyBorder="1" applyAlignment="1" applyProtection="1">
      <alignment horizontal="left" vertical="center" wrapText="1"/>
      <protection locked="0"/>
    </xf>
    <xf numFmtId="0" fontId="76" fillId="0" borderId="75" xfId="0" applyFont="1" applyBorder="1" applyAlignment="1" applyProtection="1">
      <alignment horizontal="left" vertical="center" wrapText="1"/>
      <protection locked="0"/>
    </xf>
    <xf numFmtId="0" fontId="76" fillId="0" borderId="35" xfId="0" applyFont="1" applyBorder="1" applyAlignment="1" applyProtection="1">
      <alignment horizontal="left" vertical="center" wrapText="1"/>
      <protection locked="0"/>
    </xf>
    <xf numFmtId="0" fontId="76" fillId="0" borderId="36" xfId="0" applyFont="1" applyBorder="1" applyAlignment="1" applyProtection="1">
      <alignment horizontal="left" vertical="center" wrapText="1"/>
      <protection locked="0"/>
    </xf>
    <xf numFmtId="0" fontId="78" fillId="0" borderId="78" xfId="0" applyFont="1" applyBorder="1" applyAlignment="1" applyProtection="1">
      <alignment horizontal="center" vertical="center" textRotation="255"/>
      <protection/>
    </xf>
    <xf numFmtId="0" fontId="76" fillId="0" borderId="15" xfId="0" applyFont="1" applyBorder="1" applyAlignment="1" applyProtection="1">
      <alignment horizontal="left" vertical="center"/>
      <protection locked="0"/>
    </xf>
    <xf numFmtId="0" fontId="76" fillId="0" borderId="16" xfId="0" applyFont="1" applyBorder="1" applyAlignment="1" applyProtection="1">
      <alignment horizontal="left" vertical="center"/>
      <protection locked="0"/>
    </xf>
    <xf numFmtId="0" fontId="76" fillId="0" borderId="11" xfId="0" applyFont="1" applyBorder="1" applyAlignment="1" applyProtection="1">
      <alignment horizontal="left" vertical="center"/>
      <protection/>
    </xf>
    <xf numFmtId="0" fontId="76" fillId="0" borderId="40" xfId="0" applyFont="1" applyBorder="1" applyAlignment="1" applyProtection="1">
      <alignment horizontal="left" vertical="center"/>
      <protection/>
    </xf>
    <xf numFmtId="0" fontId="76" fillId="0" borderId="12" xfId="0" applyFont="1" applyBorder="1" applyAlignment="1" applyProtection="1">
      <alignment horizontal="center" vertical="center"/>
      <protection/>
    </xf>
    <xf numFmtId="0" fontId="76" fillId="0" borderId="35" xfId="0" applyFont="1" applyBorder="1" applyAlignment="1" applyProtection="1">
      <alignment horizontal="center" vertical="center"/>
      <protection/>
    </xf>
    <xf numFmtId="0" fontId="76" fillId="0" borderId="83" xfId="0" applyFont="1" applyBorder="1" applyAlignment="1" applyProtection="1">
      <alignment horizontal="center" vertical="center"/>
      <protection/>
    </xf>
    <xf numFmtId="0" fontId="76" fillId="0" borderId="140" xfId="0" applyFont="1" applyBorder="1" applyAlignment="1" applyProtection="1">
      <alignment horizontal="left" vertical="center"/>
      <protection locked="0"/>
    </xf>
    <xf numFmtId="0" fontId="76" fillId="0" borderId="17" xfId="0" applyFont="1" applyBorder="1" applyAlignment="1" applyProtection="1">
      <alignment horizontal="left" vertical="center"/>
      <protection locked="0"/>
    </xf>
    <xf numFmtId="0" fontId="78" fillId="0" borderId="40" xfId="0" applyFont="1" applyBorder="1" applyAlignment="1" applyProtection="1">
      <alignment horizontal="center" vertical="center"/>
      <protection/>
    </xf>
    <xf numFmtId="0" fontId="76" fillId="0" borderId="33" xfId="0" applyFont="1" applyBorder="1" applyAlignment="1" applyProtection="1">
      <alignment horizontal="center" vertical="center"/>
      <protection/>
    </xf>
    <xf numFmtId="0" fontId="76" fillId="0" borderId="45" xfId="0" applyFont="1" applyBorder="1" applyAlignment="1" applyProtection="1">
      <alignment horizontal="left" vertical="center"/>
      <protection/>
    </xf>
    <xf numFmtId="0" fontId="76" fillId="0" borderId="32" xfId="0" applyFont="1" applyBorder="1" applyAlignment="1" applyProtection="1">
      <alignment horizontal="left" vertical="center"/>
      <protection/>
    </xf>
    <xf numFmtId="0" fontId="78" fillId="0" borderId="99" xfId="0" applyFont="1" applyBorder="1" applyAlignment="1" applyProtection="1">
      <alignment horizontal="center" vertical="center" textRotation="255" wrapText="1"/>
      <protection/>
    </xf>
    <xf numFmtId="0" fontId="78" fillId="0" borderId="100" xfId="0" applyFont="1" applyBorder="1" applyAlignment="1" applyProtection="1">
      <alignment horizontal="center" vertical="center" textRotation="255" wrapText="1"/>
      <protection/>
    </xf>
    <xf numFmtId="0" fontId="78" fillId="0" borderId="78" xfId="0" applyFont="1" applyBorder="1" applyAlignment="1" applyProtection="1">
      <alignment horizontal="center" vertical="center" textRotation="255" wrapText="1"/>
      <protection/>
    </xf>
    <xf numFmtId="0" fontId="78" fillId="0" borderId="99" xfId="0" applyFont="1" applyBorder="1" applyAlignment="1" applyProtection="1">
      <alignment horizontal="center" vertical="center" textRotation="255" wrapText="1" shrinkToFit="1"/>
      <protection/>
    </xf>
    <xf numFmtId="0" fontId="78" fillId="0" borderId="100" xfId="0" applyFont="1" applyBorder="1" applyAlignment="1" applyProtection="1">
      <alignment horizontal="center" vertical="center" textRotation="255" wrapText="1" shrinkToFit="1"/>
      <protection/>
    </xf>
    <xf numFmtId="0" fontId="76" fillId="0" borderId="13" xfId="0" applyFont="1" applyBorder="1" applyAlignment="1" applyProtection="1">
      <alignment horizontal="center" vertical="center" shrinkToFit="1"/>
      <protection/>
    </xf>
    <xf numFmtId="0" fontId="76" fillId="0" borderId="257" xfId="0" applyFont="1" applyBorder="1" applyAlignment="1" applyProtection="1">
      <alignment horizontal="center" vertical="center" shrinkToFit="1"/>
      <protection/>
    </xf>
    <xf numFmtId="0" fontId="76" fillId="0" borderId="251" xfId="0" applyFont="1" applyBorder="1" applyAlignment="1" applyProtection="1">
      <alignment horizontal="center" vertical="center" shrinkToFit="1"/>
      <protection/>
    </xf>
    <xf numFmtId="0" fontId="76" fillId="0" borderId="105" xfId="0" applyFont="1" applyBorder="1" applyAlignment="1" applyProtection="1">
      <alignment horizontal="left" vertical="center"/>
      <protection/>
    </xf>
    <xf numFmtId="0" fontId="76" fillId="0" borderId="190" xfId="0" applyFont="1" applyBorder="1" applyAlignment="1" applyProtection="1">
      <alignment horizontal="left" vertical="center" wrapText="1"/>
      <protection locked="0"/>
    </xf>
    <xf numFmtId="0" fontId="76" fillId="0" borderId="142" xfId="0" applyFont="1" applyBorder="1" applyAlignment="1" applyProtection="1">
      <alignment horizontal="left" vertical="center" wrapText="1"/>
      <protection locked="0"/>
    </xf>
    <xf numFmtId="0" fontId="76" fillId="0" borderId="167" xfId="0" applyFont="1" applyBorder="1" applyAlignment="1" applyProtection="1">
      <alignment horizontal="left" vertical="center" wrapText="1"/>
      <protection locked="0"/>
    </xf>
    <xf numFmtId="0" fontId="76" fillId="0" borderId="185" xfId="0" applyFont="1" applyBorder="1" applyAlignment="1" applyProtection="1">
      <alignment horizontal="left" vertical="top"/>
      <protection/>
    </xf>
    <xf numFmtId="0" fontId="76" fillId="0" borderId="158" xfId="0" applyFont="1" applyBorder="1" applyAlignment="1" applyProtection="1">
      <alignment horizontal="left" vertical="top"/>
      <protection/>
    </xf>
    <xf numFmtId="0" fontId="76" fillId="0" borderId="90" xfId="0" applyFont="1" applyBorder="1" applyAlignment="1" applyProtection="1">
      <alignment horizontal="left" vertical="top"/>
      <protection/>
    </xf>
    <xf numFmtId="0" fontId="76" fillId="13" borderId="54" xfId="0" applyFont="1" applyFill="1" applyBorder="1" applyAlignment="1" applyProtection="1">
      <alignment horizontal="center" vertical="center" wrapText="1"/>
      <protection/>
    </xf>
    <xf numFmtId="181" fontId="76" fillId="0" borderId="54" xfId="0" applyNumberFormat="1" applyFont="1" applyFill="1" applyBorder="1" applyAlignment="1" applyProtection="1">
      <alignment horizontal="center" vertical="center"/>
      <protection locked="0"/>
    </xf>
    <xf numFmtId="0" fontId="76" fillId="13" borderId="61" xfId="0" applyFont="1" applyFill="1" applyBorder="1" applyAlignment="1" applyProtection="1">
      <alignment horizontal="center" vertical="center"/>
      <protection/>
    </xf>
    <xf numFmtId="181" fontId="76" fillId="0" borderId="250" xfId="0" applyNumberFormat="1" applyFont="1" applyFill="1" applyBorder="1" applyAlignment="1" applyProtection="1">
      <alignment horizontal="center" vertical="center"/>
      <protection locked="0"/>
    </xf>
    <xf numFmtId="0" fontId="14" fillId="0" borderId="262" xfId="0" applyFont="1" applyBorder="1" applyAlignment="1" applyProtection="1">
      <alignment vertical="center" shrinkToFit="1"/>
      <protection/>
    </xf>
    <xf numFmtId="0" fontId="14" fillId="0" borderId="263" xfId="0" applyFont="1" applyBorder="1" applyAlignment="1" applyProtection="1">
      <alignment vertical="center" shrinkToFit="1"/>
      <protection/>
    </xf>
    <xf numFmtId="0" fontId="14" fillId="0" borderId="62" xfId="0" applyFont="1" applyBorder="1" applyAlignment="1" applyProtection="1">
      <alignment vertical="center" shrinkToFit="1"/>
      <protection/>
    </xf>
    <xf numFmtId="0" fontId="76" fillId="0" borderId="15" xfId="0" applyFont="1" applyBorder="1" applyAlignment="1" applyProtection="1">
      <alignment vertical="center"/>
      <protection locked="0"/>
    </xf>
    <xf numFmtId="0" fontId="76" fillId="0" borderId="16" xfId="0" applyFont="1" applyBorder="1" applyAlignment="1" applyProtection="1">
      <alignment vertical="center"/>
      <protection locked="0"/>
    </xf>
    <xf numFmtId="0" fontId="76" fillId="0" borderId="185" xfId="0" applyFont="1" applyBorder="1" applyAlignment="1" applyProtection="1">
      <alignment horizontal="left" vertical="center" wrapText="1" shrinkToFit="1"/>
      <protection/>
    </xf>
    <xf numFmtId="0" fontId="76" fillId="0" borderId="158" xfId="0" applyFont="1" applyBorder="1" applyAlignment="1" applyProtection="1">
      <alignment horizontal="left" vertical="center" wrapText="1" shrinkToFit="1"/>
      <protection/>
    </xf>
    <xf numFmtId="0" fontId="76" fillId="0" borderId="90" xfId="0" applyFont="1" applyBorder="1" applyAlignment="1" applyProtection="1">
      <alignment horizontal="left" vertical="center" wrapText="1" shrinkToFit="1"/>
      <protection/>
    </xf>
    <xf numFmtId="0" fontId="76" fillId="0" borderId="140" xfId="0" applyFont="1" applyBorder="1" applyAlignment="1" applyProtection="1">
      <alignment vertical="center"/>
      <protection locked="0"/>
    </xf>
    <xf numFmtId="0" fontId="76" fillId="0" borderId="17" xfId="0" applyFont="1" applyBorder="1" applyAlignment="1" applyProtection="1">
      <alignment vertical="center"/>
      <protection locked="0"/>
    </xf>
    <xf numFmtId="0" fontId="92" fillId="0" borderId="190" xfId="0" applyFont="1" applyBorder="1" applyAlignment="1" applyProtection="1">
      <alignment horizontal="left" vertical="top" wrapText="1"/>
      <protection locked="0"/>
    </xf>
    <xf numFmtId="0" fontId="76" fillId="0" borderId="142" xfId="0" applyFont="1" applyBorder="1" applyAlignment="1" applyProtection="1">
      <alignment horizontal="left" vertical="top" wrapText="1"/>
      <protection locked="0"/>
    </xf>
    <xf numFmtId="0" fontId="76" fillId="0" borderId="167" xfId="0" applyFont="1" applyBorder="1" applyAlignment="1" applyProtection="1">
      <alignment horizontal="left" vertical="top" wrapText="1"/>
      <protection locked="0"/>
    </xf>
    <xf numFmtId="0" fontId="76" fillId="0" borderId="74" xfId="0" applyFont="1" applyBorder="1" applyAlignment="1" applyProtection="1">
      <alignment horizontal="left" vertical="top" wrapText="1"/>
      <protection locked="0"/>
    </xf>
    <xf numFmtId="0" fontId="76" fillId="0" borderId="0" xfId="0" applyFont="1" applyBorder="1" applyAlignment="1" applyProtection="1">
      <alignment horizontal="left" vertical="top" wrapText="1"/>
      <protection locked="0"/>
    </xf>
    <xf numFmtId="0" fontId="76" fillId="0" borderId="34" xfId="0" applyFont="1" applyBorder="1" applyAlignment="1" applyProtection="1">
      <alignment horizontal="left" vertical="top" wrapText="1"/>
      <protection locked="0"/>
    </xf>
    <xf numFmtId="0" fontId="76" fillId="0" borderId="75" xfId="0" applyFont="1" applyBorder="1" applyAlignment="1" applyProtection="1">
      <alignment horizontal="left" vertical="top" wrapText="1"/>
      <protection locked="0"/>
    </xf>
    <xf numFmtId="0" fontId="76" fillId="0" borderId="35" xfId="0" applyFont="1" applyBorder="1" applyAlignment="1" applyProtection="1">
      <alignment horizontal="left" vertical="top" wrapText="1"/>
      <protection locked="0"/>
    </xf>
    <xf numFmtId="0" fontId="76" fillId="0" borderId="36" xfId="0" applyFont="1" applyBorder="1" applyAlignment="1" applyProtection="1">
      <alignment horizontal="left" vertical="top" wrapText="1"/>
      <protection locked="0"/>
    </xf>
    <xf numFmtId="0" fontId="76" fillId="0" borderId="10" xfId="0" applyFont="1" applyBorder="1" applyAlignment="1" applyProtection="1">
      <alignment horizontal="center" vertical="center" shrinkToFit="1"/>
      <protection/>
    </xf>
    <xf numFmtId="0" fontId="76" fillId="0" borderId="11" xfId="0" applyFont="1" applyBorder="1" applyAlignment="1" applyProtection="1">
      <alignment horizontal="center" vertical="center" shrinkToFit="1"/>
      <protection/>
    </xf>
    <xf numFmtId="0" fontId="76" fillId="0" borderId="84" xfId="0" applyFont="1" applyBorder="1" applyAlignment="1" applyProtection="1">
      <alignment horizontal="center" vertical="center" shrinkToFit="1"/>
      <protection/>
    </xf>
    <xf numFmtId="0" fontId="76" fillId="0" borderId="178" xfId="0" applyFont="1" applyBorder="1" applyAlignment="1" applyProtection="1">
      <alignment horizontal="center" vertical="center" shrinkToFit="1"/>
      <protection/>
    </xf>
    <xf numFmtId="0" fontId="76" fillId="0" borderId="293" xfId="0" applyFont="1" applyBorder="1" applyAlignment="1" applyProtection="1">
      <alignment horizontal="center" vertical="center" shrinkToFit="1"/>
      <protection/>
    </xf>
    <xf numFmtId="0" fontId="76" fillId="0" borderId="294" xfId="0" applyFont="1" applyBorder="1" applyAlignment="1" applyProtection="1">
      <alignment horizontal="center" vertical="center" shrinkToFit="1"/>
      <protection/>
    </xf>
    <xf numFmtId="0" fontId="78" fillId="0" borderId="13" xfId="0" applyFont="1" applyBorder="1" applyAlignment="1" applyProtection="1">
      <alignment horizontal="center" vertical="center" wrapText="1"/>
      <protection locked="0"/>
    </xf>
    <xf numFmtId="0" fontId="78" fillId="0" borderId="257" xfId="0" applyFont="1" applyBorder="1" applyAlignment="1" applyProtection="1">
      <alignment horizontal="center" vertical="center" wrapText="1"/>
      <protection locked="0"/>
    </xf>
    <xf numFmtId="0" fontId="78" fillId="0" borderId="268" xfId="0" applyFont="1" applyBorder="1" applyAlignment="1" applyProtection="1">
      <alignment horizontal="center" vertical="center" wrapText="1"/>
      <protection locked="0"/>
    </xf>
    <xf numFmtId="0" fontId="78" fillId="0" borderId="269" xfId="0" applyFont="1" applyBorder="1" applyAlignment="1" applyProtection="1">
      <alignment horizontal="center" vertical="center" wrapText="1"/>
      <protection locked="0"/>
    </xf>
    <xf numFmtId="0" fontId="78" fillId="0" borderId="270" xfId="0" applyFont="1" applyBorder="1" applyAlignment="1" applyProtection="1">
      <alignment horizontal="center" vertical="center" wrapText="1"/>
      <protection locked="0"/>
    </xf>
    <xf numFmtId="0" fontId="78" fillId="0" borderId="271"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protection locked="0"/>
    </xf>
    <xf numFmtId="0" fontId="76" fillId="0" borderId="84" xfId="0" applyFont="1" applyBorder="1" applyAlignment="1" applyProtection="1">
      <alignment horizontal="center" vertical="center"/>
      <protection locked="0"/>
    </xf>
    <xf numFmtId="0" fontId="78" fillId="0" borderId="74" xfId="0" applyFont="1" applyBorder="1" applyAlignment="1" applyProtection="1">
      <alignment horizontal="center" vertical="center" textRotation="255" wrapText="1" shrinkToFit="1"/>
      <protection/>
    </xf>
    <xf numFmtId="0" fontId="78" fillId="0" borderId="78" xfId="0" applyFont="1" applyBorder="1" applyAlignment="1" applyProtection="1">
      <alignment horizontal="center" vertical="center" textRotation="255" wrapText="1" shrinkToFit="1"/>
      <protection/>
    </xf>
    <xf numFmtId="181" fontId="76" fillId="0" borderId="317" xfId="0" applyNumberFormat="1" applyFont="1" applyFill="1" applyBorder="1" applyAlignment="1" applyProtection="1">
      <alignment horizontal="center" vertical="center"/>
      <protection/>
    </xf>
    <xf numFmtId="181" fontId="76" fillId="0" borderId="318" xfId="0" applyNumberFormat="1" applyFont="1" applyFill="1" applyBorder="1" applyAlignment="1" applyProtection="1">
      <alignment horizontal="center" vertical="center"/>
      <protection/>
    </xf>
    <xf numFmtId="0" fontId="78" fillId="0" borderId="281" xfId="0" applyFont="1" applyBorder="1" applyAlignment="1" applyProtection="1">
      <alignment horizontal="center" vertical="center"/>
      <protection/>
    </xf>
    <xf numFmtId="0" fontId="78" fillId="0" borderId="282" xfId="0" applyFont="1" applyBorder="1" applyAlignment="1" applyProtection="1">
      <alignment horizontal="center" vertical="center"/>
      <protection/>
    </xf>
    <xf numFmtId="0" fontId="78" fillId="0" borderId="284" xfId="0" applyFont="1" applyBorder="1" applyAlignment="1" applyProtection="1">
      <alignment horizontal="center" vertical="center"/>
      <protection/>
    </xf>
    <xf numFmtId="0" fontId="78" fillId="0" borderId="285" xfId="0" applyFont="1" applyBorder="1" applyAlignment="1" applyProtection="1">
      <alignment horizontal="center" vertical="center"/>
      <protection/>
    </xf>
    <xf numFmtId="0" fontId="78" fillId="0" borderId="296" xfId="0" applyFont="1" applyBorder="1" applyAlignment="1" applyProtection="1">
      <alignment horizontal="center" vertical="center"/>
      <protection/>
    </xf>
    <xf numFmtId="0" fontId="78" fillId="0" borderId="297" xfId="0" applyFont="1" applyBorder="1" applyAlignment="1" applyProtection="1">
      <alignment horizontal="center" vertical="center"/>
      <protection/>
    </xf>
    <xf numFmtId="0" fontId="76" fillId="0" borderId="183" xfId="0" applyFont="1" applyBorder="1" applyAlignment="1" applyProtection="1">
      <alignment horizontal="center" vertical="center"/>
      <protection/>
    </xf>
    <xf numFmtId="0" fontId="76" fillId="0" borderId="319" xfId="0" applyFont="1" applyBorder="1" applyAlignment="1" applyProtection="1">
      <alignment horizontal="center" vertical="center"/>
      <protection/>
    </xf>
    <xf numFmtId="0" fontId="76" fillId="0" borderId="320" xfId="0" applyFont="1" applyBorder="1" applyAlignment="1" applyProtection="1">
      <alignment horizontal="center" vertical="center"/>
      <protection/>
    </xf>
    <xf numFmtId="181" fontId="76" fillId="0" borderId="321" xfId="0" applyNumberFormat="1" applyFont="1" applyFill="1" applyBorder="1" applyAlignment="1" applyProtection="1">
      <alignment horizontal="center" vertical="center"/>
      <protection/>
    </xf>
    <xf numFmtId="181" fontId="76" fillId="0" borderId="322" xfId="0" applyNumberFormat="1" applyFont="1" applyFill="1" applyBorder="1" applyAlignment="1" applyProtection="1">
      <alignment horizontal="center" vertical="center"/>
      <protection/>
    </xf>
    <xf numFmtId="0" fontId="76" fillId="0" borderId="157" xfId="0" applyFont="1" applyBorder="1" applyAlignment="1" applyProtection="1">
      <alignment horizontal="center" vertical="center"/>
      <protection/>
    </xf>
    <xf numFmtId="0" fontId="76" fillId="0" borderId="34" xfId="0" applyFont="1" applyBorder="1" applyAlignment="1" applyProtection="1">
      <alignment horizontal="center" vertical="center"/>
      <protection/>
    </xf>
    <xf numFmtId="0" fontId="76" fillId="0" borderId="36" xfId="0" applyFont="1" applyBorder="1" applyAlignment="1" applyProtection="1">
      <alignment horizontal="center" vertical="center"/>
      <protection/>
    </xf>
    <xf numFmtId="0" fontId="85" fillId="0" borderId="0" xfId="0" applyFont="1" applyAlignment="1" applyProtection="1">
      <alignment horizontal="left" vertical="center" shrinkToFit="1"/>
      <protection/>
    </xf>
    <xf numFmtId="0" fontId="14" fillId="0" borderId="142" xfId="0" applyFont="1" applyFill="1" applyBorder="1" applyAlignment="1" applyProtection="1">
      <alignment horizontal="center" vertical="center" wrapText="1"/>
      <protection/>
    </xf>
    <xf numFmtId="0" fontId="14" fillId="0" borderId="191" xfId="0" applyFont="1" applyFill="1" applyBorder="1" applyAlignment="1" applyProtection="1">
      <alignment horizontal="center" vertical="center" wrapText="1"/>
      <protection/>
    </xf>
    <xf numFmtId="0" fontId="86" fillId="0" borderId="99" xfId="0" applyFont="1" applyBorder="1" applyAlignment="1" applyProtection="1">
      <alignment horizontal="left" vertical="center" wrapText="1"/>
      <protection/>
    </xf>
    <xf numFmtId="0" fontId="86" fillId="0" borderId="100" xfId="0" applyFont="1" applyBorder="1" applyAlignment="1" applyProtection="1">
      <alignment horizontal="left" vertical="center" wrapText="1"/>
      <protection/>
    </xf>
    <xf numFmtId="0" fontId="86" fillId="0" borderId="78" xfId="0" applyFont="1" applyBorder="1" applyAlignment="1" applyProtection="1">
      <alignment horizontal="left" vertical="center" wrapText="1"/>
      <protection/>
    </xf>
    <xf numFmtId="0" fontId="86" fillId="0" borderId="10" xfId="0" applyFont="1" applyBorder="1" applyAlignment="1" applyProtection="1">
      <alignment horizontal="left" vertical="center" wrapText="1"/>
      <protection/>
    </xf>
    <xf numFmtId="0" fontId="86" fillId="0" borderId="11" xfId="0" applyFont="1" applyBorder="1" applyAlignment="1" applyProtection="1">
      <alignment horizontal="left" vertical="center" wrapText="1"/>
      <protection/>
    </xf>
    <xf numFmtId="0" fontId="86" fillId="0" borderId="84" xfId="0" applyFont="1" applyBorder="1" applyAlignment="1" applyProtection="1">
      <alignment horizontal="left" vertical="center" wrapText="1"/>
      <protection/>
    </xf>
    <xf numFmtId="0" fontId="86" fillId="0" borderId="18" xfId="0" applyFont="1" applyBorder="1" applyAlignment="1" applyProtection="1">
      <alignment horizontal="left" vertical="center" wrapText="1"/>
      <protection/>
    </xf>
    <xf numFmtId="0" fontId="86" fillId="0" borderId="130" xfId="0" applyFont="1" applyBorder="1" applyAlignment="1" applyProtection="1">
      <alignment horizontal="left" vertical="center" wrapText="1"/>
      <protection/>
    </xf>
    <xf numFmtId="0" fontId="86" fillId="0" borderId="129" xfId="0" applyFont="1" applyBorder="1" applyAlignment="1" applyProtection="1">
      <alignment horizontal="left" vertical="center" wrapText="1"/>
      <protection/>
    </xf>
    <xf numFmtId="0" fontId="76" fillId="0" borderId="26" xfId="0" applyFont="1" applyBorder="1" applyAlignment="1" applyProtection="1">
      <alignment horizontal="center" vertical="center"/>
      <protection locked="0"/>
    </xf>
    <xf numFmtId="0" fontId="76" fillId="0" borderId="88" xfId="0" applyFont="1" applyBorder="1" applyAlignment="1" applyProtection="1">
      <alignment horizontal="center" vertical="center"/>
      <protection/>
    </xf>
    <xf numFmtId="0" fontId="76" fillId="0" borderId="22" xfId="0" applyFont="1" applyBorder="1" applyAlignment="1" applyProtection="1">
      <alignment horizontal="center" vertical="center"/>
      <protection/>
    </xf>
    <xf numFmtId="0" fontId="76" fillId="0" borderId="105" xfId="0" applyFont="1" applyBorder="1" applyAlignment="1" applyProtection="1">
      <alignment horizontal="center" vertical="center"/>
      <protection/>
    </xf>
    <xf numFmtId="0" fontId="76" fillId="0" borderId="40" xfId="0" applyFont="1" applyBorder="1" applyAlignment="1" applyProtection="1">
      <alignment horizontal="center" vertical="center"/>
      <protection/>
    </xf>
    <xf numFmtId="0" fontId="77" fillId="35" borderId="105" xfId="0" applyFont="1" applyFill="1" applyBorder="1" applyAlignment="1">
      <alignment horizontal="center" vertical="center" shrinkToFit="1"/>
    </xf>
    <xf numFmtId="0" fontId="77" fillId="35" borderId="11" xfId="0" applyFont="1" applyFill="1" applyBorder="1" applyAlignment="1">
      <alignment horizontal="center" vertical="center" shrinkToFit="1"/>
    </xf>
    <xf numFmtId="0" fontId="77" fillId="35" borderId="40" xfId="0" applyFont="1" applyFill="1" applyBorder="1" applyAlignment="1">
      <alignment horizontal="center" vertical="center" shrinkToFit="1"/>
    </xf>
    <xf numFmtId="0" fontId="77" fillId="35" borderId="265" xfId="0" applyFont="1" applyFill="1" applyBorder="1" applyAlignment="1">
      <alignment horizontal="center" vertical="center" shrinkToFit="1"/>
    </xf>
    <xf numFmtId="0" fontId="77" fillId="35" borderId="130" xfId="0" applyFont="1" applyFill="1" applyBorder="1" applyAlignment="1">
      <alignment horizontal="center" vertical="center" shrinkToFit="1"/>
    </xf>
    <xf numFmtId="0" fontId="77" fillId="35" borderId="247" xfId="0" applyFont="1" applyFill="1" applyBorder="1" applyAlignment="1">
      <alignment horizontal="center" vertical="center" shrinkToFit="1"/>
    </xf>
    <xf numFmtId="0" fontId="76" fillId="38" borderId="26" xfId="0" applyFont="1" applyFill="1" applyBorder="1" applyAlignment="1">
      <alignment horizontal="center" vertical="center" shrinkToFit="1"/>
    </xf>
    <xf numFmtId="0" fontId="76" fillId="38" borderId="103" xfId="0" applyFont="1" applyFill="1" applyBorder="1" applyAlignment="1">
      <alignment horizontal="center" vertical="center" shrinkToFit="1"/>
    </xf>
    <xf numFmtId="0" fontId="76" fillId="38" borderId="126" xfId="0" applyFont="1" applyFill="1" applyBorder="1" applyAlignment="1">
      <alignment horizontal="center" vertical="center" shrinkToFit="1"/>
    </xf>
    <xf numFmtId="0" fontId="76" fillId="38" borderId="102" xfId="0" applyFont="1" applyFill="1" applyBorder="1" applyAlignment="1">
      <alignment horizontal="center" vertical="center" shrinkToFit="1"/>
    </xf>
    <xf numFmtId="0" fontId="76" fillId="33" borderId="26" xfId="0" applyFont="1" applyFill="1" applyBorder="1" applyAlignment="1">
      <alignment horizontal="center" vertical="center" shrinkToFit="1"/>
    </xf>
    <xf numFmtId="0" fontId="76" fillId="33" borderId="103" xfId="0" applyFont="1" applyFill="1" applyBorder="1" applyAlignment="1">
      <alignment horizontal="center" vertical="center" shrinkToFit="1"/>
    </xf>
    <xf numFmtId="0" fontId="78" fillId="7" borderId="122" xfId="0" applyFont="1" applyFill="1" applyBorder="1" applyAlignment="1">
      <alignment horizontal="center" vertical="center" shrinkToFit="1"/>
    </xf>
    <xf numFmtId="0" fontId="78" fillId="7" borderId="124" xfId="0" applyFont="1" applyFill="1" applyBorder="1" applyAlignment="1">
      <alignment horizontal="center" vertical="center" shrinkToFit="1"/>
    </xf>
    <xf numFmtId="0" fontId="78" fillId="7" borderId="164" xfId="0" applyFont="1" applyFill="1" applyBorder="1" applyAlignment="1">
      <alignment horizontal="center" vertical="center" shrinkToFit="1"/>
    </xf>
    <xf numFmtId="0" fontId="76" fillId="13" borderId="25" xfId="0" applyFont="1" applyFill="1" applyBorder="1" applyAlignment="1">
      <alignment horizontal="center" vertical="center" shrinkToFit="1"/>
    </xf>
    <xf numFmtId="0" fontId="76" fillId="13" borderId="79" xfId="0" applyFont="1" applyFill="1" applyBorder="1" applyAlignment="1">
      <alignment horizontal="center" vertical="center" shrinkToFit="1"/>
    </xf>
    <xf numFmtId="0" fontId="76" fillId="13" borderId="78" xfId="0" applyFont="1" applyFill="1" applyBorder="1" applyAlignment="1">
      <alignment horizontal="center" vertical="center" shrinkToFit="1"/>
    </xf>
    <xf numFmtId="0" fontId="76" fillId="34" borderId="127" xfId="0" applyFont="1" applyFill="1" applyBorder="1" applyAlignment="1">
      <alignment horizontal="center" vertical="center" shrinkToFit="1"/>
    </xf>
    <xf numFmtId="0" fontId="76" fillId="34" borderId="28" xfId="0" applyFont="1" applyFill="1" applyBorder="1" applyAlignment="1">
      <alignment horizontal="center" vertical="center" shrinkToFit="1"/>
    </xf>
    <xf numFmtId="0" fontId="76" fillId="0" borderId="106" xfId="0" applyFont="1" applyFill="1" applyBorder="1" applyAlignment="1">
      <alignment horizontal="center" vertical="top" textRotation="255" shrinkToFit="1"/>
    </xf>
    <xf numFmtId="0" fontId="76" fillId="0" borderId="78" xfId="0" applyFont="1" applyFill="1" applyBorder="1" applyAlignment="1">
      <alignment horizontal="center" vertical="top" textRotation="255" shrinkToFit="1"/>
    </xf>
    <xf numFmtId="0" fontId="76" fillId="0" borderId="137" xfId="0" applyFont="1" applyFill="1" applyBorder="1" applyAlignment="1">
      <alignment horizontal="center" vertical="top" textRotation="255" shrinkToFit="1"/>
    </xf>
    <xf numFmtId="0" fontId="76" fillId="0" borderId="193" xfId="0" applyFont="1" applyFill="1" applyBorder="1" applyAlignment="1">
      <alignment horizontal="center" vertical="top" textRotation="255" shrinkToFit="1"/>
    </xf>
    <xf numFmtId="0" fontId="77" fillId="0" borderId="248" xfId="0" applyFont="1" applyFill="1" applyBorder="1" applyAlignment="1">
      <alignment horizontal="center" vertical="center" shrinkToFit="1"/>
    </xf>
    <xf numFmtId="0" fontId="77" fillId="0" borderId="45" xfId="0" applyFont="1" applyFill="1" applyBorder="1" applyAlignment="1">
      <alignment horizontal="center" vertical="center" shrinkToFit="1"/>
    </xf>
    <xf numFmtId="0" fontId="77" fillId="0" borderId="32" xfId="0" applyFont="1" applyFill="1" applyBorder="1" applyAlignment="1">
      <alignment horizontal="center" vertical="center" shrinkToFit="1"/>
    </xf>
    <xf numFmtId="0" fontId="77" fillId="7" borderId="11" xfId="0" applyFont="1" applyFill="1" applyBorder="1" applyAlignment="1">
      <alignment horizontal="center" vertical="center" shrinkToFit="1"/>
    </xf>
    <xf numFmtId="0" fontId="77" fillId="7" borderId="40" xfId="0" applyFont="1" applyFill="1" applyBorder="1" applyAlignment="1">
      <alignment horizontal="center" vertical="center" shrinkToFit="1"/>
    </xf>
    <xf numFmtId="0" fontId="77" fillId="7" borderId="0" xfId="0" applyFont="1" applyFill="1" applyBorder="1" applyAlignment="1">
      <alignment horizontal="center" vertical="center" shrinkToFit="1"/>
    </xf>
    <xf numFmtId="0" fontId="77" fillId="7" borderId="34" xfId="0" applyFont="1" applyFill="1" applyBorder="1" applyAlignment="1">
      <alignment horizontal="center" vertical="center" shrinkToFit="1"/>
    </xf>
    <xf numFmtId="0" fontId="78" fillId="0" borderId="187" xfId="0" applyFont="1" applyFill="1" applyBorder="1" applyAlignment="1">
      <alignment horizontal="center" vertical="center" shrinkToFit="1"/>
    </xf>
    <xf numFmtId="0" fontId="78" fillId="0" borderId="124" xfId="0" applyFont="1" applyFill="1" applyBorder="1" applyAlignment="1">
      <alignment horizontal="center" vertical="center" shrinkToFit="1"/>
    </xf>
    <xf numFmtId="0" fontId="78" fillId="0" borderId="123" xfId="0" applyFont="1" applyFill="1" applyBorder="1" applyAlignment="1">
      <alignment horizontal="center" vertical="center" shrinkToFit="1"/>
    </xf>
    <xf numFmtId="0" fontId="76" fillId="33" borderId="102" xfId="0" applyFont="1" applyFill="1" applyBorder="1" applyAlignment="1">
      <alignment horizontal="center" vertical="center" shrinkToFit="1"/>
    </xf>
    <xf numFmtId="0" fontId="77" fillId="0" borderId="65" xfId="0" applyFont="1" applyBorder="1" applyAlignment="1">
      <alignment horizontal="center" vertical="center" textRotation="255" shrinkToFit="1"/>
    </xf>
    <xf numFmtId="0" fontId="77" fillId="0" borderId="67" xfId="0" applyFont="1" applyBorder="1" applyAlignment="1">
      <alignment horizontal="center" vertical="center" textRotation="255" shrinkToFit="1"/>
    </xf>
    <xf numFmtId="0" fontId="77" fillId="13" borderId="105" xfId="0" applyFont="1" applyFill="1" applyBorder="1" applyAlignment="1">
      <alignment horizontal="center" vertical="center" shrinkToFit="1"/>
    </xf>
    <xf numFmtId="0" fontId="77" fillId="13" borderId="11" xfId="0" applyFont="1" applyFill="1" applyBorder="1" applyAlignment="1">
      <alignment horizontal="center" vertical="center" shrinkToFit="1"/>
    </xf>
    <xf numFmtId="0" fontId="77" fillId="13" borderId="75" xfId="0" applyFont="1" applyFill="1" applyBorder="1" applyAlignment="1">
      <alignment horizontal="center" vertical="center" shrinkToFit="1"/>
    </xf>
    <xf numFmtId="0" fontId="77" fillId="13" borderId="35" xfId="0" applyFont="1" applyFill="1" applyBorder="1" applyAlignment="1">
      <alignment horizontal="center" vertical="center" shrinkToFit="1"/>
    </xf>
    <xf numFmtId="0" fontId="78" fillId="12" borderId="105" xfId="0" applyNumberFormat="1" applyFont="1" applyFill="1" applyBorder="1" applyAlignment="1">
      <alignment horizontal="center" vertical="center" shrinkToFit="1"/>
    </xf>
    <xf numFmtId="0" fontId="78" fillId="12" borderId="11" xfId="0" applyNumberFormat="1" applyFont="1" applyFill="1" applyBorder="1" applyAlignment="1">
      <alignment horizontal="center" vertical="center" shrinkToFit="1"/>
    </xf>
    <xf numFmtId="0" fontId="78" fillId="12" borderId="75" xfId="0" applyNumberFormat="1" applyFont="1" applyFill="1" applyBorder="1" applyAlignment="1">
      <alignment horizontal="center" vertical="center" shrinkToFit="1"/>
    </xf>
    <xf numFmtId="0" fontId="78" fillId="12" borderId="35" xfId="0" applyNumberFormat="1" applyFont="1" applyFill="1" applyBorder="1" applyAlignment="1">
      <alignment horizontal="center" vertical="center" shrinkToFit="1"/>
    </xf>
    <xf numFmtId="0" fontId="77" fillId="0" borderId="185" xfId="0" applyFont="1" applyFill="1" applyBorder="1" applyAlignment="1">
      <alignment horizontal="center" vertical="center" shrinkToFit="1"/>
    </xf>
    <xf numFmtId="0" fontId="77" fillId="0" borderId="158" xfId="0" applyFont="1" applyFill="1" applyBorder="1" applyAlignment="1">
      <alignment horizontal="center" vertical="center" shrinkToFit="1"/>
    </xf>
    <xf numFmtId="0" fontId="77" fillId="0" borderId="90" xfId="0" applyFont="1" applyFill="1" applyBorder="1" applyAlignment="1">
      <alignment horizontal="center" vertical="center" shrinkToFit="1"/>
    </xf>
    <xf numFmtId="0" fontId="78" fillId="3" borderId="122" xfId="0" applyFont="1" applyFill="1" applyBorder="1" applyAlignment="1">
      <alignment horizontal="center" vertical="center" shrinkToFit="1"/>
    </xf>
    <xf numFmtId="0" fontId="78" fillId="3" borderId="124" xfId="0" applyFont="1" applyFill="1" applyBorder="1" applyAlignment="1">
      <alignment horizontal="center" vertical="center" shrinkToFit="1"/>
    </xf>
    <xf numFmtId="0" fontId="78" fillId="3" borderId="164" xfId="0" applyFont="1" applyFill="1" applyBorder="1" applyAlignment="1">
      <alignment horizontal="center" vertical="center" shrinkToFit="1"/>
    </xf>
    <xf numFmtId="0" fontId="77" fillId="0" borderId="11" xfId="0" applyFont="1" applyBorder="1" applyAlignment="1">
      <alignment horizontal="center" vertical="center" shrinkToFit="1"/>
    </xf>
    <xf numFmtId="0" fontId="77" fillId="0" borderId="35" xfId="0" applyFont="1" applyBorder="1" applyAlignment="1">
      <alignment horizontal="center" vertical="center" shrinkToFit="1"/>
    </xf>
    <xf numFmtId="0" fontId="77" fillId="0" borderId="155" xfId="0" applyFont="1" applyBorder="1" applyAlignment="1">
      <alignment horizontal="center" vertical="center" textRotation="255" wrapText="1"/>
    </xf>
    <xf numFmtId="0" fontId="76" fillId="34" borderId="126" xfId="0" applyFont="1" applyFill="1" applyBorder="1" applyAlignment="1">
      <alignment horizontal="center" vertical="center" shrinkToFit="1"/>
    </xf>
    <xf numFmtId="0" fontId="76" fillId="34" borderId="29" xfId="0" applyFont="1" applyFill="1" applyBorder="1" applyAlignment="1">
      <alignment horizontal="center" vertical="center" shrinkToFit="1"/>
    </xf>
    <xf numFmtId="0" fontId="77" fillId="0" borderId="155" xfId="0" applyFont="1" applyBorder="1" applyAlignment="1">
      <alignment horizontal="center" vertical="center" textRotation="255"/>
    </xf>
    <xf numFmtId="0" fontId="77" fillId="0" borderId="11" xfId="0" applyFont="1" applyFill="1" applyBorder="1" applyAlignment="1">
      <alignment horizontal="center" vertical="center" shrinkToFit="1"/>
    </xf>
    <xf numFmtId="0" fontId="77" fillId="0" borderId="40" xfId="0" applyFont="1" applyFill="1" applyBorder="1" applyAlignment="1">
      <alignment horizontal="center" vertical="center" shrinkToFit="1"/>
    </xf>
    <xf numFmtId="0" fontId="77" fillId="3" borderId="105" xfId="0" applyFont="1" applyFill="1" applyBorder="1" applyAlignment="1">
      <alignment horizontal="center" vertical="center" shrinkToFit="1"/>
    </xf>
    <xf numFmtId="0" fontId="77" fillId="3" borderId="11" xfId="0" applyFont="1" applyFill="1" applyBorder="1" applyAlignment="1">
      <alignment horizontal="center" vertical="center" shrinkToFit="1"/>
    </xf>
    <xf numFmtId="0" fontId="77" fillId="3" borderId="40" xfId="0" applyFont="1" applyFill="1" applyBorder="1" applyAlignment="1">
      <alignment horizontal="center" vertical="center" shrinkToFit="1"/>
    </xf>
    <xf numFmtId="0" fontId="77" fillId="3" borderId="74" xfId="0" applyFont="1" applyFill="1" applyBorder="1" applyAlignment="1">
      <alignment horizontal="center" vertical="center" shrinkToFit="1"/>
    </xf>
    <xf numFmtId="0" fontId="77" fillId="3" borderId="0" xfId="0" applyFont="1" applyFill="1" applyBorder="1" applyAlignment="1">
      <alignment horizontal="center" vertical="center" shrinkToFit="1"/>
    </xf>
    <xf numFmtId="0" fontId="77" fillId="3" borderId="34" xfId="0" applyFont="1" applyFill="1" applyBorder="1" applyAlignment="1">
      <alignment horizontal="center" vertical="center" shrinkToFit="1"/>
    </xf>
    <xf numFmtId="0" fontId="77" fillId="35" borderId="0" xfId="0" applyFont="1" applyFill="1" applyBorder="1" applyAlignment="1">
      <alignment horizontal="center" vertical="center" shrinkToFit="1"/>
    </xf>
    <xf numFmtId="0" fontId="77" fillId="35" borderId="34" xfId="0" applyFont="1" applyFill="1" applyBorder="1" applyAlignment="1">
      <alignment horizontal="center" vertical="center" shrinkToFit="1"/>
    </xf>
    <xf numFmtId="0" fontId="76" fillId="0" borderId="99" xfId="0" applyFont="1" applyFill="1" applyBorder="1" applyAlignment="1">
      <alignment horizontal="center" vertical="center" textRotation="255" shrinkToFit="1"/>
    </xf>
    <xf numFmtId="0" fontId="76" fillId="0" borderId="78" xfId="0" applyFont="1" applyFill="1" applyBorder="1" applyAlignment="1">
      <alignment horizontal="center" vertical="center" textRotation="255" shrinkToFit="1"/>
    </xf>
    <xf numFmtId="0" fontId="76" fillId="0" borderId="41" xfId="0" applyFont="1" applyFill="1" applyBorder="1" applyAlignment="1">
      <alignment horizontal="center" vertical="center" textRotation="255" shrinkToFit="1"/>
    </xf>
    <xf numFmtId="0" fontId="76" fillId="0" borderId="25" xfId="0" applyFont="1" applyFill="1" applyBorder="1" applyAlignment="1">
      <alignment horizontal="center" vertical="center" textRotation="255" shrinkToFit="1"/>
    </xf>
    <xf numFmtId="0" fontId="78" fillId="35" borderId="105" xfId="0" applyFont="1" applyFill="1" applyBorder="1" applyAlignment="1">
      <alignment horizontal="center" vertical="center" shrinkToFit="1"/>
    </xf>
    <xf numFmtId="0" fontId="78" fillId="35" borderId="11" xfId="0" applyFont="1" applyFill="1" applyBorder="1" applyAlignment="1">
      <alignment horizontal="center" vertical="center" shrinkToFit="1"/>
    </xf>
    <xf numFmtId="0" fontId="78" fillId="35" borderId="40" xfId="0" applyFont="1" applyFill="1" applyBorder="1" applyAlignment="1">
      <alignment horizontal="center" vertical="center" shrinkToFit="1"/>
    </xf>
    <xf numFmtId="0" fontId="78" fillId="35" borderId="265" xfId="0" applyFont="1" applyFill="1" applyBorder="1" applyAlignment="1">
      <alignment horizontal="center" vertical="center" shrinkToFit="1"/>
    </xf>
    <xf numFmtId="0" fontId="78" fillId="35" borderId="130" xfId="0" applyFont="1" applyFill="1" applyBorder="1" applyAlignment="1">
      <alignment horizontal="center" vertical="center" shrinkToFit="1"/>
    </xf>
    <xf numFmtId="0" fontId="78" fillId="35" borderId="247" xfId="0" applyFont="1" applyFill="1" applyBorder="1" applyAlignment="1">
      <alignment horizontal="center" vertical="center" shrinkToFit="1"/>
    </xf>
    <xf numFmtId="0" fontId="77" fillId="35" borderId="74" xfId="0" applyFont="1" applyFill="1" applyBorder="1" applyAlignment="1">
      <alignment horizontal="center" vertical="center" shrinkToFit="1"/>
    </xf>
    <xf numFmtId="0" fontId="77" fillId="10" borderId="33" xfId="0" applyFont="1" applyFill="1" applyBorder="1" applyAlignment="1">
      <alignment horizontal="center" vertical="center" wrapText="1"/>
    </xf>
    <xf numFmtId="0" fontId="77" fillId="10" borderId="72" xfId="0" applyFont="1" applyFill="1" applyBorder="1" applyAlignment="1">
      <alignment horizontal="center" vertical="center" wrapText="1"/>
    </xf>
    <xf numFmtId="0" fontId="76" fillId="0" borderId="10" xfId="0" applyFont="1" applyFill="1" applyBorder="1" applyAlignment="1">
      <alignment horizontal="center" vertical="center" textRotation="255" shrinkToFit="1"/>
    </xf>
    <xf numFmtId="0" fontId="76" fillId="0" borderId="12" xfId="0" applyFont="1" applyFill="1" applyBorder="1" applyAlignment="1">
      <alignment horizontal="center" vertical="center" textRotation="255" shrinkToFit="1"/>
    </xf>
    <xf numFmtId="0" fontId="76" fillId="0" borderId="24" xfId="0" applyFont="1" applyFill="1" applyBorder="1" applyAlignment="1">
      <alignment horizontal="center" vertical="top" textRotation="255" shrinkToFit="1"/>
    </xf>
    <xf numFmtId="0" fontId="76" fillId="0" borderId="25" xfId="0" applyFont="1" applyFill="1" applyBorder="1" applyAlignment="1">
      <alignment horizontal="center" vertical="top" textRotation="255" shrinkToFit="1"/>
    </xf>
    <xf numFmtId="0" fontId="76" fillId="0" borderId="14" xfId="0" applyFont="1" applyFill="1" applyBorder="1" applyAlignment="1">
      <alignment horizontal="center" vertical="center" textRotation="255" shrinkToFit="1"/>
    </xf>
    <xf numFmtId="0" fontId="76" fillId="0" borderId="79" xfId="0" applyFont="1" applyFill="1" applyBorder="1" applyAlignment="1">
      <alignment horizontal="center" vertical="center" textRotation="255" shrinkToFit="1"/>
    </xf>
    <xf numFmtId="0" fontId="76" fillId="0" borderId="84" xfId="0" applyFont="1" applyFill="1" applyBorder="1" applyAlignment="1">
      <alignment horizontal="center" vertical="center" textRotation="255" shrinkToFit="1"/>
    </xf>
    <xf numFmtId="0" fontId="76" fillId="0" borderId="83" xfId="0" applyFont="1" applyFill="1" applyBorder="1" applyAlignment="1">
      <alignment horizontal="center" vertical="center" textRotation="255" shrinkToFit="1"/>
    </xf>
    <xf numFmtId="0" fontId="76" fillId="0" borderId="138" xfId="0" applyFont="1" applyFill="1" applyBorder="1" applyAlignment="1">
      <alignment horizontal="center" vertical="top" textRotation="255" shrinkToFit="1"/>
    </xf>
    <xf numFmtId="0" fontId="76" fillId="0" borderId="194" xfId="0" applyFont="1" applyFill="1" applyBorder="1" applyAlignment="1">
      <alignment horizontal="center" vertical="top" textRotation="255" shrinkToFit="1"/>
    </xf>
    <xf numFmtId="0" fontId="76" fillId="0" borderId="139" xfId="0" applyFont="1" applyFill="1" applyBorder="1" applyAlignment="1">
      <alignment horizontal="center" vertical="top" textRotation="255" shrinkToFit="1"/>
    </xf>
    <xf numFmtId="0" fontId="76" fillId="0" borderId="195" xfId="0" applyFont="1" applyFill="1" applyBorder="1" applyAlignment="1">
      <alignment horizontal="center" vertical="top" textRotation="255" shrinkToFit="1"/>
    </xf>
    <xf numFmtId="0" fontId="76" fillId="0" borderId="191" xfId="0" applyFont="1" applyFill="1" applyBorder="1" applyAlignment="1">
      <alignment horizontal="center" vertical="top" textRotation="255" shrinkToFit="1"/>
    </xf>
    <xf numFmtId="0" fontId="76" fillId="0" borderId="83" xfId="0" applyFont="1" applyFill="1" applyBorder="1" applyAlignment="1">
      <alignment horizontal="center" vertical="top" textRotation="255" shrinkToFit="1"/>
    </xf>
    <xf numFmtId="181" fontId="76" fillId="6" borderId="323" xfId="0" applyNumberFormat="1" applyFont="1" applyFill="1" applyBorder="1" applyAlignment="1" applyProtection="1">
      <alignment horizontal="center" vertical="center"/>
      <protection/>
    </xf>
    <xf numFmtId="181" fontId="76" fillId="6" borderId="324" xfId="0" applyNumberFormat="1" applyFont="1" applyFill="1" applyBorder="1" applyAlignment="1" applyProtection="1">
      <alignment horizontal="center" vertical="center"/>
      <protection/>
    </xf>
    <xf numFmtId="181" fontId="76" fillId="0" borderId="325" xfId="0" applyNumberFormat="1" applyFont="1" applyBorder="1" applyAlignment="1" applyProtection="1">
      <alignment horizontal="center" vertical="center"/>
      <protection/>
    </xf>
    <xf numFmtId="181" fontId="76" fillId="0" borderId="326" xfId="0" applyNumberFormat="1" applyFont="1" applyBorder="1" applyAlignment="1" applyProtection="1">
      <alignment horizontal="center" vertical="center"/>
      <protection/>
    </xf>
    <xf numFmtId="181" fontId="76" fillId="6" borderId="327" xfId="0" applyNumberFormat="1" applyFont="1" applyFill="1" applyBorder="1" applyAlignment="1" applyProtection="1">
      <alignment horizontal="center" vertical="center"/>
      <protection/>
    </xf>
    <xf numFmtId="181" fontId="76" fillId="6" borderId="37" xfId="0" applyNumberFormat="1" applyFont="1" applyFill="1" applyBorder="1" applyAlignment="1" applyProtection="1">
      <alignment horizontal="center" vertical="center"/>
      <protection/>
    </xf>
    <xf numFmtId="181" fontId="76" fillId="0" borderId="144" xfId="0" applyNumberFormat="1" applyFont="1" applyBorder="1" applyAlignment="1" applyProtection="1">
      <alignment horizontal="center" vertical="center"/>
      <protection/>
    </xf>
    <xf numFmtId="181" fontId="76" fillId="0" borderId="34" xfId="0" applyNumberFormat="1" applyFont="1" applyBorder="1" applyAlignment="1" applyProtection="1">
      <alignment horizontal="center" vertical="center"/>
      <protection/>
    </xf>
    <xf numFmtId="181" fontId="76" fillId="0" borderId="328" xfId="0" applyNumberFormat="1" applyFont="1" applyBorder="1" applyAlignment="1" applyProtection="1">
      <alignment horizontal="center" vertical="center"/>
      <protection/>
    </xf>
    <xf numFmtId="181" fontId="76" fillId="0" borderId="55" xfId="0" applyNumberFormat="1" applyFont="1" applyBorder="1" applyAlignment="1" applyProtection="1">
      <alignment horizontal="center" vertical="center"/>
      <protection/>
    </xf>
    <xf numFmtId="0" fontId="78" fillId="0" borderId="295" xfId="0" applyFont="1" applyBorder="1" applyAlignment="1" applyProtection="1">
      <alignment horizontal="center" vertical="center"/>
      <protection/>
    </xf>
    <xf numFmtId="0" fontId="78" fillId="0" borderId="140" xfId="0" applyFont="1" applyBorder="1" applyAlignment="1" applyProtection="1">
      <alignment horizontal="center" vertical="center"/>
      <protection/>
    </xf>
    <xf numFmtId="0" fontId="78" fillId="0" borderId="105" xfId="0" applyFont="1" applyBorder="1" applyAlignment="1" applyProtection="1">
      <alignment horizontal="center" vertical="center"/>
      <protection/>
    </xf>
    <xf numFmtId="0" fontId="78" fillId="0" borderId="75" xfId="0" applyFont="1" applyBorder="1" applyAlignment="1" applyProtection="1">
      <alignment horizontal="center" vertical="center"/>
      <protection/>
    </xf>
    <xf numFmtId="0" fontId="78" fillId="0" borderId="35" xfId="0" applyFont="1" applyBorder="1" applyAlignment="1" applyProtection="1">
      <alignment horizontal="center" vertical="center"/>
      <protection/>
    </xf>
    <xf numFmtId="0" fontId="81" fillId="0" borderId="65" xfId="0" applyFont="1" applyBorder="1" applyAlignment="1" applyProtection="1">
      <alignment horizontal="center" vertical="center" textRotation="255"/>
      <protection/>
    </xf>
    <xf numFmtId="0" fontId="81" fillId="0" borderId="155" xfId="0" applyFont="1" applyBorder="1" applyAlignment="1" applyProtection="1">
      <alignment horizontal="center" vertical="center" textRotation="255"/>
      <protection/>
    </xf>
    <xf numFmtId="0" fontId="81" fillId="0" borderId="67" xfId="0" applyFont="1" applyBorder="1" applyAlignment="1" applyProtection="1">
      <alignment horizontal="center" vertical="center" textRotation="255"/>
      <protection/>
    </xf>
    <xf numFmtId="0" fontId="78" fillId="0" borderId="74" xfId="0" applyFont="1" applyBorder="1" applyAlignment="1" applyProtection="1">
      <alignment horizontal="center" vertical="center"/>
      <protection/>
    </xf>
    <xf numFmtId="0" fontId="78" fillId="0" borderId="0" xfId="0" applyFont="1" applyBorder="1" applyAlignment="1" applyProtection="1">
      <alignment horizontal="center" vertical="center"/>
      <protection/>
    </xf>
    <xf numFmtId="0" fontId="78" fillId="0" borderId="41" xfId="0" applyFont="1" applyBorder="1" applyAlignment="1" applyProtection="1">
      <alignment horizontal="left" vertical="center" wrapText="1"/>
      <protection/>
    </xf>
    <xf numFmtId="0" fontId="78" fillId="0" borderId="14" xfId="0" applyFont="1" applyBorder="1" applyAlignment="1" applyProtection="1">
      <alignment horizontal="left" vertical="center" wrapText="1"/>
      <protection/>
    </xf>
    <xf numFmtId="0" fontId="78" fillId="0" borderId="25" xfId="0" applyFont="1" applyBorder="1" applyAlignment="1" applyProtection="1">
      <alignment horizontal="left" vertical="center" wrapText="1"/>
      <protection/>
    </xf>
    <xf numFmtId="0" fontId="78" fillId="0" borderId="79" xfId="0" applyFont="1" applyBorder="1" applyAlignment="1" applyProtection="1">
      <alignment horizontal="left" vertical="center" wrapText="1"/>
      <protection/>
    </xf>
    <xf numFmtId="0" fontId="78" fillId="0" borderId="99" xfId="0" applyFont="1" applyBorder="1" applyAlignment="1" applyProtection="1">
      <alignment horizontal="center" vertical="center"/>
      <protection/>
    </xf>
    <xf numFmtId="0" fontId="78" fillId="0" borderId="41" xfId="0" applyFont="1" applyBorder="1" applyAlignment="1" applyProtection="1">
      <alignment horizontal="center" vertical="center"/>
      <protection/>
    </xf>
    <xf numFmtId="0" fontId="78" fillId="0" borderId="78" xfId="0" applyFont="1" applyBorder="1" applyAlignment="1" applyProtection="1">
      <alignment horizontal="center" vertical="center"/>
      <protection/>
    </xf>
    <xf numFmtId="0" fontId="78" fillId="0" borderId="25" xfId="0" applyFont="1" applyBorder="1" applyAlignment="1" applyProtection="1">
      <alignment horizontal="center" vertical="center"/>
      <protection/>
    </xf>
    <xf numFmtId="0" fontId="76" fillId="0" borderId="65" xfId="0" applyFont="1" applyBorder="1" applyAlignment="1" applyProtection="1">
      <alignment horizontal="center" vertical="center" textRotation="255" wrapText="1"/>
      <protection/>
    </xf>
    <xf numFmtId="0" fontId="76" fillId="0" borderId="155" xfId="0" applyFont="1" applyBorder="1" applyAlignment="1" applyProtection="1">
      <alignment horizontal="center" vertical="center" textRotation="255"/>
      <protection/>
    </xf>
    <xf numFmtId="0" fontId="76" fillId="0" borderId="67" xfId="0" applyFont="1" applyBorder="1" applyAlignment="1" applyProtection="1">
      <alignment horizontal="center" vertical="center" textRotation="255"/>
      <protection/>
    </xf>
    <xf numFmtId="0" fontId="78" fillId="0" borderId="83" xfId="0" applyFont="1" applyBorder="1" applyAlignment="1" applyProtection="1">
      <alignment horizontal="center" vertical="center"/>
      <protection/>
    </xf>
    <xf numFmtId="0" fontId="78" fillId="0" borderId="65" xfId="0" applyFont="1" applyBorder="1" applyAlignment="1" applyProtection="1">
      <alignment horizontal="center" vertical="center"/>
      <protection locked="0"/>
    </xf>
    <xf numFmtId="0" fontId="78" fillId="0" borderId="155" xfId="0" applyFont="1" applyBorder="1" applyAlignment="1" applyProtection="1">
      <alignment horizontal="center" vertical="center"/>
      <protection locked="0"/>
    </xf>
    <xf numFmtId="0" fontId="86" fillId="0" borderId="74"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181" fontId="76" fillId="6" borderId="328" xfId="0" applyNumberFormat="1" applyFont="1" applyFill="1" applyBorder="1" applyAlignment="1" applyProtection="1">
      <alignment horizontal="center" vertical="center"/>
      <protection/>
    </xf>
    <xf numFmtId="181" fontId="76" fillId="6" borderId="55" xfId="0" applyNumberFormat="1" applyFont="1" applyFill="1" applyBorder="1" applyAlignment="1" applyProtection="1">
      <alignment horizontal="center" vertical="center"/>
      <protection/>
    </xf>
    <xf numFmtId="181" fontId="76" fillId="0" borderId="329" xfId="0" applyNumberFormat="1" applyFont="1" applyBorder="1" applyAlignment="1" applyProtection="1">
      <alignment horizontal="center" vertical="center"/>
      <protection/>
    </xf>
    <xf numFmtId="181" fontId="76" fillId="0" borderId="316" xfId="0" applyNumberFormat="1" applyFont="1" applyBorder="1" applyAlignment="1" applyProtection="1">
      <alignment horizontal="center" vertical="center"/>
      <protection/>
    </xf>
    <xf numFmtId="0" fontId="86" fillId="0" borderId="330" xfId="0" applyFont="1" applyBorder="1" applyAlignment="1" applyProtection="1">
      <alignment horizontal="center" vertical="center"/>
      <protection/>
    </xf>
    <xf numFmtId="0" fontId="86" fillId="0" borderId="32" xfId="0" applyFont="1" applyBorder="1" applyAlignment="1" applyProtection="1">
      <alignment horizontal="center" vertical="center"/>
      <protection/>
    </xf>
    <xf numFmtId="0" fontId="78" fillId="0" borderId="65" xfId="0" applyFont="1" applyBorder="1" applyAlignment="1" applyProtection="1">
      <alignment horizontal="center" vertical="center" textRotation="255"/>
      <protection/>
    </xf>
    <xf numFmtId="0" fontId="78" fillId="0" borderId="155" xfId="0" applyFont="1" applyBorder="1" applyAlignment="1" applyProtection="1">
      <alignment horizontal="center" vertical="center" textRotation="255"/>
      <protection/>
    </xf>
    <xf numFmtId="0" fontId="78" fillId="0" borderId="67" xfId="0" applyFont="1" applyBorder="1" applyAlignment="1" applyProtection="1">
      <alignment horizontal="center" vertical="center" textRotation="255"/>
      <protection/>
    </xf>
    <xf numFmtId="0" fontId="78" fillId="0" borderId="331" xfId="0" applyFont="1" applyBorder="1" applyAlignment="1" applyProtection="1">
      <alignment horizontal="center" vertical="center"/>
      <protection/>
    </xf>
    <xf numFmtId="0" fontId="78" fillId="0" borderId="253" xfId="0" applyFont="1" applyBorder="1" applyAlignment="1" applyProtection="1">
      <alignment horizontal="center" vertical="center"/>
      <protection/>
    </xf>
    <xf numFmtId="0" fontId="78" fillId="0" borderId="36" xfId="0" applyFont="1" applyBorder="1" applyAlignment="1" applyProtection="1">
      <alignment horizontal="center" vertical="center"/>
      <protection/>
    </xf>
    <xf numFmtId="181" fontId="76" fillId="6" borderId="144" xfId="0" applyNumberFormat="1" applyFont="1" applyFill="1" applyBorder="1" applyAlignment="1" applyProtection="1">
      <alignment horizontal="center" vertical="center" shrinkToFit="1"/>
      <protection/>
    </xf>
    <xf numFmtId="181" fontId="76" fillId="6" borderId="34" xfId="0" applyNumberFormat="1" applyFont="1" applyFill="1" applyBorder="1" applyAlignment="1" applyProtection="1">
      <alignment horizontal="center" vertical="center" shrinkToFit="1"/>
      <protection/>
    </xf>
    <xf numFmtId="181" fontId="76" fillId="0" borderId="329" xfId="0" applyNumberFormat="1" applyFont="1" applyBorder="1" applyAlignment="1" applyProtection="1">
      <alignment horizontal="center" vertical="center" shrinkToFit="1"/>
      <protection/>
    </xf>
    <xf numFmtId="181" fontId="76" fillId="0" borderId="316" xfId="0" applyNumberFormat="1" applyFont="1" applyBorder="1" applyAlignment="1" applyProtection="1">
      <alignment horizontal="center" vertical="center" shrinkToFit="1"/>
      <protection/>
    </xf>
    <xf numFmtId="181" fontId="76" fillId="6" borderId="331" xfId="0" applyNumberFormat="1" applyFont="1" applyFill="1" applyBorder="1" applyAlignment="1" applyProtection="1">
      <alignment horizontal="center" vertical="center" shrinkToFit="1"/>
      <protection/>
    </xf>
    <xf numFmtId="181" fontId="76" fillId="6" borderId="40" xfId="0" applyNumberFormat="1" applyFont="1" applyFill="1" applyBorder="1" applyAlignment="1" applyProtection="1">
      <alignment horizontal="center" vertical="center" shrinkToFit="1"/>
      <protection/>
    </xf>
    <xf numFmtId="0" fontId="78" fillId="0" borderId="12" xfId="0" applyFont="1" applyBorder="1" applyAlignment="1" applyProtection="1">
      <alignment horizontal="center" vertical="center"/>
      <protection/>
    </xf>
    <xf numFmtId="0" fontId="78" fillId="0" borderId="105" xfId="0" applyFont="1" applyBorder="1" applyAlignment="1" applyProtection="1">
      <alignment horizontal="left" vertical="center" wrapText="1"/>
      <protection/>
    </xf>
    <xf numFmtId="0" fontId="78" fillId="0" borderId="11" xfId="0" applyFont="1" applyBorder="1" applyAlignment="1" applyProtection="1">
      <alignment horizontal="left" vertical="center" wrapText="1"/>
      <protection/>
    </xf>
    <xf numFmtId="0" fontId="78" fillId="0" borderId="40" xfId="0" applyFont="1" applyBorder="1" applyAlignment="1" applyProtection="1">
      <alignment horizontal="left" vertical="center" wrapText="1"/>
      <protection/>
    </xf>
    <xf numFmtId="0" fontId="78" fillId="0" borderId="74" xfId="0" applyFont="1" applyBorder="1" applyAlignment="1" applyProtection="1">
      <alignment horizontal="left" vertical="center" wrapText="1"/>
      <protection/>
    </xf>
    <xf numFmtId="0" fontId="78" fillId="0" borderId="0" xfId="0" applyFont="1" applyBorder="1" applyAlignment="1" applyProtection="1">
      <alignment horizontal="left" vertical="center" wrapText="1"/>
      <protection/>
    </xf>
    <xf numFmtId="0" fontId="78" fillId="0" borderId="34" xfId="0" applyFont="1" applyBorder="1" applyAlignment="1" applyProtection="1">
      <alignment horizontal="left" vertical="center" wrapText="1"/>
      <protection/>
    </xf>
    <xf numFmtId="0" fontId="78" fillId="0" borderId="75" xfId="0" applyFont="1" applyBorder="1" applyAlignment="1" applyProtection="1">
      <alignment horizontal="left" vertical="center" wrapText="1"/>
      <protection/>
    </xf>
    <xf numFmtId="0" fontId="78" fillId="0" borderId="35" xfId="0" applyFont="1" applyBorder="1" applyAlignment="1" applyProtection="1">
      <alignment horizontal="left" vertical="center" wrapText="1"/>
      <protection/>
    </xf>
    <xf numFmtId="0" fontId="78" fillId="0" borderId="36" xfId="0" applyFont="1" applyBorder="1" applyAlignment="1" applyProtection="1">
      <alignment horizontal="left" vertical="center" wrapText="1"/>
      <protection/>
    </xf>
    <xf numFmtId="0" fontId="76" fillId="0" borderId="32" xfId="0" applyFont="1" applyBorder="1" applyAlignment="1" applyProtection="1">
      <alignment horizontal="center" vertical="center"/>
      <protection/>
    </xf>
    <xf numFmtId="0" fontId="78" fillId="0" borderId="85" xfId="0" applyFont="1" applyBorder="1" applyAlignment="1" applyProtection="1">
      <alignment horizontal="center" vertical="center"/>
      <protection/>
    </xf>
    <xf numFmtId="0" fontId="78" fillId="0" borderId="332" xfId="0" applyFont="1" applyBorder="1" applyAlignment="1" applyProtection="1">
      <alignment horizontal="center" vertical="center"/>
      <protection/>
    </xf>
    <xf numFmtId="0" fontId="78" fillId="0" borderId="333" xfId="0" applyFont="1" applyBorder="1" applyAlignment="1" applyProtection="1">
      <alignment horizontal="center" vertical="center"/>
      <protection/>
    </xf>
    <xf numFmtId="181" fontId="76" fillId="0" borderId="253" xfId="0" applyNumberFormat="1" applyFont="1" applyBorder="1" applyAlignment="1" applyProtection="1">
      <alignment horizontal="center" vertical="center" shrinkToFit="1"/>
      <protection/>
    </xf>
    <xf numFmtId="181" fontId="76" fillId="0" borderId="36" xfId="0" applyNumberFormat="1" applyFont="1" applyBorder="1" applyAlignment="1" applyProtection="1">
      <alignment horizontal="center" vertical="center" shrinkToFit="1"/>
      <protection/>
    </xf>
    <xf numFmtId="181" fontId="76" fillId="6" borderId="327" xfId="0" applyNumberFormat="1" applyFont="1" applyFill="1" applyBorder="1" applyAlignment="1" applyProtection="1">
      <alignment horizontal="center" vertical="center" shrinkToFit="1"/>
      <protection/>
    </xf>
    <xf numFmtId="181" fontId="76" fillId="6" borderId="37" xfId="0" applyNumberFormat="1" applyFont="1" applyFill="1" applyBorder="1" applyAlignment="1" applyProtection="1">
      <alignment horizontal="center" vertical="center" shrinkToFit="1"/>
      <protection/>
    </xf>
    <xf numFmtId="181" fontId="76" fillId="0" borderId="325" xfId="0" applyNumberFormat="1" applyFont="1" applyBorder="1" applyAlignment="1" applyProtection="1">
      <alignment horizontal="center" vertical="center" shrinkToFit="1"/>
      <protection/>
    </xf>
    <xf numFmtId="181" fontId="76" fillId="0" borderId="326" xfId="0" applyNumberFormat="1" applyFont="1" applyBorder="1" applyAlignment="1" applyProtection="1">
      <alignment horizontal="center" vertical="center" shrinkToFit="1"/>
      <protection/>
    </xf>
    <xf numFmtId="0" fontId="78" fillId="0" borderId="67" xfId="0" applyFont="1" applyBorder="1" applyAlignment="1" applyProtection="1">
      <alignment horizontal="center" vertical="center"/>
      <protection locked="0"/>
    </xf>
    <xf numFmtId="184" fontId="3" fillId="0" borderId="72" xfId="61" applyNumberFormat="1" applyFont="1" applyBorder="1" applyAlignment="1" applyProtection="1">
      <alignment horizontal="center" vertical="center"/>
      <protection locked="0"/>
    </xf>
    <xf numFmtId="184" fontId="3" fillId="0" borderId="33" xfId="61" applyNumberFormat="1" applyFont="1" applyBorder="1" applyAlignment="1" applyProtection="1">
      <alignment horizontal="center" vertical="center"/>
      <protection locked="0"/>
    </xf>
    <xf numFmtId="0" fontId="81" fillId="0" borderId="65" xfId="61" applyFont="1" applyBorder="1" applyAlignment="1" applyProtection="1">
      <alignment horizontal="center" vertical="center" textRotation="255"/>
      <protection/>
    </xf>
    <xf numFmtId="0" fontId="81" fillId="0" borderId="155" xfId="61" applyFont="1" applyBorder="1" applyAlignment="1" applyProtection="1">
      <alignment horizontal="center" vertical="center" textRotation="255"/>
      <protection/>
    </xf>
    <xf numFmtId="0" fontId="81" fillId="0" borderId="67" xfId="61" applyFont="1" applyBorder="1" applyAlignment="1" applyProtection="1">
      <alignment horizontal="center" vertical="center" textRotation="255"/>
      <protection/>
    </xf>
    <xf numFmtId="0" fontId="13" fillId="34" borderId="72" xfId="61" applyFont="1" applyFill="1" applyBorder="1" applyAlignment="1" applyProtection="1">
      <alignment horizontal="center" vertical="center" wrapText="1"/>
      <protection/>
    </xf>
    <xf numFmtId="0" fontId="13" fillId="34" borderId="33" xfId="61" applyFont="1" applyFill="1" applyBorder="1" applyAlignment="1" applyProtection="1">
      <alignment horizontal="center" vertical="center" wrapText="1"/>
      <protection/>
    </xf>
    <xf numFmtId="0" fontId="78" fillId="45" borderId="105" xfId="61" applyFont="1" applyFill="1" applyBorder="1" applyAlignment="1" applyProtection="1">
      <alignment horizontal="center" vertical="center"/>
      <protection/>
    </xf>
    <xf numFmtId="0" fontId="78" fillId="45" borderId="40" xfId="61" applyFont="1" applyFill="1" applyBorder="1" applyAlignment="1" applyProtection="1">
      <alignment horizontal="center" vertical="center"/>
      <protection/>
    </xf>
    <xf numFmtId="0" fontId="78" fillId="45" borderId="75" xfId="61" applyFont="1" applyFill="1" applyBorder="1" applyAlignment="1" applyProtection="1">
      <alignment horizontal="center" vertical="center"/>
      <protection/>
    </xf>
    <xf numFmtId="0" fontId="78" fillId="45" borderId="36" xfId="61" applyFont="1" applyFill="1" applyBorder="1" applyAlignment="1" applyProtection="1">
      <alignment horizontal="center" vertical="center"/>
      <protection/>
    </xf>
    <xf numFmtId="0" fontId="80" fillId="0" borderId="72" xfId="61" applyFont="1" applyBorder="1" applyAlignment="1" applyProtection="1">
      <alignment horizontal="center" vertical="center" wrapText="1"/>
      <protection/>
    </xf>
    <xf numFmtId="0" fontId="80" fillId="0" borderId="45" xfId="61" applyFont="1" applyBorder="1" applyAlignment="1" applyProtection="1">
      <alignment horizontal="center" vertical="center" wrapText="1"/>
      <protection/>
    </xf>
    <xf numFmtId="0" fontId="13" fillId="34" borderId="105" xfId="61" applyFont="1" applyFill="1" applyBorder="1" applyAlignment="1" applyProtection="1">
      <alignment horizontal="left" vertical="center" wrapText="1"/>
      <protection/>
    </xf>
    <xf numFmtId="0" fontId="13" fillId="34" borderId="84" xfId="61" applyFont="1" applyFill="1" applyBorder="1" applyAlignment="1" applyProtection="1">
      <alignment horizontal="left" vertical="center" wrapText="1"/>
      <protection/>
    </xf>
    <xf numFmtId="0" fontId="80" fillId="0" borderId="72" xfId="61" applyFont="1" applyBorder="1" applyAlignment="1" applyProtection="1">
      <alignment horizontal="center" vertical="center"/>
      <protection/>
    </xf>
    <xf numFmtId="0" fontId="80" fillId="0" borderId="45" xfId="61" applyFont="1" applyBorder="1" applyAlignment="1" applyProtection="1">
      <alignment horizontal="center" vertical="center"/>
      <protection/>
    </xf>
    <xf numFmtId="0" fontId="12" fillId="0" borderId="13" xfId="0" applyFont="1" applyBorder="1" applyAlignment="1" applyProtection="1">
      <alignment vertical="center" shrinkToFit="1"/>
      <protection/>
    </xf>
    <xf numFmtId="0" fontId="12" fillId="0" borderId="257" xfId="0" applyFont="1" applyBorder="1" applyAlignment="1" applyProtection="1">
      <alignment vertical="center" shrinkToFit="1"/>
      <protection/>
    </xf>
    <xf numFmtId="0" fontId="12" fillId="0" borderId="251" xfId="0" applyFont="1" applyBorder="1" applyAlignment="1" applyProtection="1">
      <alignment vertical="center" shrinkToFit="1"/>
      <protection/>
    </xf>
    <xf numFmtId="0" fontId="78" fillId="0" borderId="201" xfId="0" applyFont="1" applyBorder="1" applyAlignment="1" applyProtection="1">
      <alignment horizontal="left" vertical="center"/>
      <protection/>
    </xf>
    <xf numFmtId="0" fontId="78" fillId="0" borderId="261" xfId="0" applyFont="1" applyBorder="1" applyAlignment="1" applyProtection="1">
      <alignment horizontal="left" vertical="center"/>
      <protection/>
    </xf>
    <xf numFmtId="0" fontId="78" fillId="0" borderId="42" xfId="0" applyFont="1" applyBorder="1" applyAlignment="1" applyProtection="1">
      <alignment horizontal="left" vertical="center"/>
      <protection/>
    </xf>
    <xf numFmtId="0" fontId="13" fillId="34" borderId="248" xfId="61" applyFont="1" applyFill="1" applyBorder="1" applyAlignment="1" applyProtection="1">
      <alignment horizontal="left" vertical="center" wrapText="1"/>
      <protection/>
    </xf>
    <xf numFmtId="0" fontId="13" fillId="34" borderId="33" xfId="61" applyFont="1" applyFill="1" applyBorder="1" applyAlignment="1" applyProtection="1">
      <alignment horizontal="left" vertical="center" wrapText="1"/>
      <protection/>
    </xf>
    <xf numFmtId="0" fontId="80" fillId="0" borderId="0" xfId="0" applyFont="1" applyBorder="1" applyAlignment="1" applyProtection="1">
      <alignment horizontal="left" vertical="center" wrapText="1"/>
      <protection/>
    </xf>
    <xf numFmtId="0" fontId="12" fillId="0" borderId="307" xfId="0" applyFont="1" applyBorder="1" applyAlignment="1" applyProtection="1">
      <alignment vertical="center" shrinkToFit="1"/>
      <protection/>
    </xf>
    <xf numFmtId="0" fontId="12" fillId="0" borderId="308" xfId="0" applyFont="1" applyBorder="1" applyAlignment="1" applyProtection="1">
      <alignment vertical="center" shrinkToFit="1"/>
      <protection/>
    </xf>
    <xf numFmtId="0" fontId="12" fillId="0" borderId="309" xfId="0" applyFont="1" applyBorder="1" applyAlignment="1" applyProtection="1">
      <alignment vertical="center" shrinkToFit="1"/>
      <protection/>
    </xf>
    <xf numFmtId="0" fontId="78" fillId="0" borderId="105" xfId="0" applyFont="1" applyBorder="1" applyAlignment="1" applyProtection="1">
      <alignment horizontal="center" vertical="center" wrapText="1"/>
      <protection/>
    </xf>
    <xf numFmtId="0" fontId="78" fillId="0" borderId="75" xfId="0" applyFont="1" applyBorder="1" applyAlignment="1" applyProtection="1">
      <alignment horizontal="center" vertical="center" wrapText="1"/>
      <protection/>
    </xf>
    <xf numFmtId="0" fontId="78" fillId="0" borderId="256" xfId="0" applyFont="1" applyBorder="1" applyAlignment="1" applyProtection="1">
      <alignment horizontal="center" vertical="center"/>
      <protection/>
    </xf>
    <xf numFmtId="0" fontId="78" fillId="0" borderId="257" xfId="0" applyFont="1" applyBorder="1" applyAlignment="1" applyProtection="1">
      <alignment horizontal="center" vertical="center"/>
      <protection/>
    </xf>
    <xf numFmtId="0" fontId="78" fillId="0" borderId="251" xfId="0" applyFont="1" applyBorder="1" applyAlignment="1" applyProtection="1">
      <alignment horizontal="center" vertical="center"/>
      <protection/>
    </xf>
    <xf numFmtId="0" fontId="78" fillId="0" borderId="260" xfId="0" applyFont="1" applyBorder="1" applyAlignment="1" applyProtection="1">
      <alignment horizontal="center" vertical="center"/>
      <protection/>
    </xf>
    <xf numFmtId="0" fontId="78" fillId="0" borderId="261" xfId="0" applyFont="1" applyBorder="1" applyAlignment="1" applyProtection="1">
      <alignment horizontal="center" vertical="center"/>
      <protection/>
    </xf>
    <xf numFmtId="0" fontId="78" fillId="0" borderId="42" xfId="0" applyFont="1" applyBorder="1" applyAlignment="1" applyProtection="1">
      <alignment horizontal="center" vertical="center"/>
      <protection/>
    </xf>
    <xf numFmtId="0" fontId="78" fillId="0" borderId="201" xfId="0" applyFont="1" applyBorder="1" applyAlignment="1" applyProtection="1">
      <alignment horizontal="left" vertical="center" wrapText="1"/>
      <protection locked="0"/>
    </xf>
    <xf numFmtId="0" fontId="78" fillId="0" borderId="261" xfId="0" applyFont="1" applyBorder="1" applyAlignment="1" applyProtection="1">
      <alignment horizontal="left" vertical="center" wrapText="1"/>
      <protection locked="0"/>
    </xf>
    <xf numFmtId="0" fontId="78" fillId="0" borderId="326" xfId="0" applyFont="1" applyBorder="1" applyAlignment="1" applyProtection="1">
      <alignment horizontal="left" vertical="center" wrapText="1"/>
      <protection locked="0"/>
    </xf>
    <xf numFmtId="0" fontId="78" fillId="0" borderId="143" xfId="0" applyFont="1" applyBorder="1" applyAlignment="1" applyProtection="1">
      <alignment horizontal="center" vertical="center"/>
      <protection/>
    </xf>
    <xf numFmtId="0" fontId="78" fillId="0" borderId="13" xfId="0" applyFont="1" applyBorder="1" applyAlignment="1" applyProtection="1">
      <alignment horizontal="left" vertical="center"/>
      <protection/>
    </xf>
    <xf numFmtId="0" fontId="78" fillId="0" borderId="257" xfId="0" applyFont="1" applyBorder="1" applyAlignment="1" applyProtection="1">
      <alignment horizontal="left" vertical="center"/>
      <protection/>
    </xf>
    <xf numFmtId="0" fontId="78" fillId="0" borderId="251" xfId="0" applyFont="1" applyBorder="1" applyAlignment="1" applyProtection="1">
      <alignment horizontal="left" vertical="center"/>
      <protection/>
    </xf>
    <xf numFmtId="0" fontId="78" fillId="0" borderId="302" xfId="0" applyFont="1" applyBorder="1" applyAlignment="1" applyProtection="1">
      <alignment horizontal="center" vertical="center"/>
      <protection/>
    </xf>
    <xf numFmtId="0" fontId="78" fillId="0" borderId="15" xfId="0" applyFont="1" applyBorder="1" applyAlignment="1" applyProtection="1">
      <alignment horizontal="center" vertical="center"/>
      <protection/>
    </xf>
    <xf numFmtId="0" fontId="12" fillId="0" borderId="201" xfId="0" applyFont="1" applyBorder="1" applyAlignment="1" applyProtection="1">
      <alignment vertical="center" shrinkToFit="1"/>
      <protection/>
    </xf>
    <xf numFmtId="0" fontId="12" fillId="0" borderId="261" xfId="0" applyFont="1" applyBorder="1" applyAlignment="1" applyProtection="1">
      <alignment vertical="center" shrinkToFit="1"/>
      <protection/>
    </xf>
    <xf numFmtId="0" fontId="12" fillId="0" borderId="42" xfId="0" applyFont="1" applyBorder="1" applyAlignment="1" applyProtection="1">
      <alignment vertical="center" shrinkToFit="1"/>
      <protection/>
    </xf>
    <xf numFmtId="0" fontId="12" fillId="0" borderId="269" xfId="0" applyFont="1" applyBorder="1" applyAlignment="1" applyProtection="1">
      <alignment vertical="center" shrinkToFit="1"/>
      <protection/>
    </xf>
    <xf numFmtId="0" fontId="12" fillId="0" borderId="270" xfId="0" applyFont="1" applyBorder="1" applyAlignment="1" applyProtection="1">
      <alignment vertical="center" shrinkToFit="1"/>
      <protection/>
    </xf>
    <xf numFmtId="0" fontId="12" fillId="0" borderId="306" xfId="0" applyFont="1" applyBorder="1" applyAlignment="1" applyProtection="1">
      <alignment vertical="center" shrinkToFit="1"/>
      <protection/>
    </xf>
    <xf numFmtId="0" fontId="78" fillId="0" borderId="200" xfId="0" applyFont="1" applyBorder="1" applyAlignment="1" applyProtection="1">
      <alignment horizontal="left" vertical="center"/>
      <protection/>
    </xf>
    <xf numFmtId="0" fontId="78" fillId="0" borderId="73" xfId="0" applyFont="1" applyBorder="1" applyAlignment="1" applyProtection="1">
      <alignment horizontal="left" vertical="center"/>
      <protection/>
    </xf>
    <xf numFmtId="0" fontId="78" fillId="0" borderId="44" xfId="0" applyFont="1" applyBorder="1" applyAlignment="1" applyProtection="1">
      <alignment horizontal="left" vertical="center"/>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0" borderId="84" xfId="0" applyFont="1" applyBorder="1" applyAlignment="1" applyProtection="1">
      <alignment horizontal="left" vertical="center"/>
      <protection/>
    </xf>
    <xf numFmtId="0" fontId="12" fillId="0" borderId="19" xfId="0" applyFont="1" applyBorder="1" applyAlignment="1" applyProtection="1">
      <alignment horizontal="left" vertical="center"/>
      <protection/>
    </xf>
    <xf numFmtId="0" fontId="12" fillId="0" borderId="142" xfId="0" applyFont="1" applyBorder="1" applyAlignment="1" applyProtection="1">
      <alignment horizontal="left" vertical="center"/>
      <protection/>
    </xf>
    <xf numFmtId="0" fontId="12" fillId="0" borderId="191" xfId="0" applyFont="1" applyBorder="1" applyAlignment="1" applyProtection="1">
      <alignment horizontal="left" vertical="center"/>
      <protection/>
    </xf>
    <xf numFmtId="0" fontId="9" fillId="0" borderId="0" xfId="0" applyFont="1" applyBorder="1" applyAlignment="1">
      <alignment horizontal="left" vertical="center" wrapText="1"/>
    </xf>
    <xf numFmtId="0" fontId="9" fillId="34" borderId="105" xfId="61" applyFont="1" applyFill="1" applyBorder="1" applyAlignment="1">
      <alignment horizontal="left" vertical="center" wrapText="1"/>
      <protection/>
    </xf>
    <xf numFmtId="0" fontId="9" fillId="34" borderId="84" xfId="61" applyFont="1" applyFill="1" applyBorder="1" applyAlignment="1">
      <alignment horizontal="left" vertical="center" wrapText="1"/>
      <protection/>
    </xf>
    <xf numFmtId="0" fontId="9" fillId="0" borderId="72" xfId="61" applyFont="1" applyBorder="1" applyAlignment="1">
      <alignment horizontal="center" vertical="center"/>
      <protection/>
    </xf>
    <xf numFmtId="0" fontId="9" fillId="0" borderId="45" xfId="61" applyFont="1" applyBorder="1" applyAlignment="1">
      <alignment horizontal="center" vertical="center"/>
      <protection/>
    </xf>
    <xf numFmtId="0" fontId="9" fillId="0" borderId="72" xfId="61" applyFont="1" applyBorder="1" applyAlignment="1">
      <alignment horizontal="center" vertical="center" wrapText="1"/>
      <protection/>
    </xf>
    <xf numFmtId="0" fontId="9" fillId="0" borderId="45" xfId="61" applyFont="1" applyBorder="1" applyAlignment="1">
      <alignment horizontal="center" vertical="center" wrapText="1"/>
      <protection/>
    </xf>
    <xf numFmtId="0" fontId="9" fillId="34" borderId="248" xfId="61" applyFont="1" applyFill="1" applyBorder="1" applyAlignment="1">
      <alignment horizontal="left" vertical="center" wrapText="1"/>
      <protection/>
    </xf>
    <xf numFmtId="0" fontId="9" fillId="34" borderId="33" xfId="61" applyFont="1" applyFill="1" applyBorder="1" applyAlignment="1">
      <alignment horizontal="left" vertical="center" wrapText="1"/>
      <protection/>
    </xf>
    <xf numFmtId="0" fontId="7" fillId="0" borderId="13" xfId="0" applyFont="1" applyBorder="1" applyAlignment="1">
      <alignment horizontal="center" vertical="center"/>
    </xf>
    <xf numFmtId="0" fontId="7" fillId="0" borderId="268" xfId="0" applyFont="1" applyBorder="1" applyAlignment="1">
      <alignment horizontal="center" vertical="center"/>
    </xf>
    <xf numFmtId="181" fontId="7" fillId="0" borderId="260" xfId="0" applyNumberFormat="1" applyFont="1" applyBorder="1" applyAlignment="1">
      <alignment vertical="center"/>
    </xf>
    <xf numFmtId="181" fontId="7" fillId="0" borderId="326" xfId="0" applyNumberFormat="1" applyFont="1" applyBorder="1" applyAlignment="1">
      <alignment vertical="center"/>
    </xf>
    <xf numFmtId="181" fontId="7" fillId="33" borderId="252" xfId="0" applyNumberFormat="1" applyFont="1" applyFill="1" applyBorder="1" applyAlignment="1">
      <alignment vertical="center"/>
    </xf>
    <xf numFmtId="181" fontId="7" fillId="33" borderId="37" xfId="0" applyNumberFormat="1" applyFont="1" applyFill="1" applyBorder="1" applyAlignment="1">
      <alignment vertical="center"/>
    </xf>
    <xf numFmtId="0" fontId="8" fillId="0" borderId="334" xfId="0" applyFont="1" applyBorder="1" applyAlignment="1">
      <alignment horizontal="center" vertical="center"/>
    </xf>
    <xf numFmtId="0" fontId="8" fillId="0" borderId="335" xfId="0" applyFont="1" applyBorder="1" applyAlignment="1">
      <alignment horizontal="center" vertical="center"/>
    </xf>
    <xf numFmtId="0" fontId="8" fillId="0" borderId="336" xfId="0" applyFont="1" applyBorder="1" applyAlignment="1">
      <alignment horizontal="center" vertical="center"/>
    </xf>
    <xf numFmtId="0" fontId="6" fillId="0" borderId="65" xfId="0" applyFont="1" applyBorder="1" applyAlignment="1">
      <alignment horizontal="center" vertical="center" textRotation="255"/>
    </xf>
    <xf numFmtId="0" fontId="6" fillId="0" borderId="155" xfId="0" applyFont="1" applyBorder="1" applyAlignment="1">
      <alignment horizontal="center" vertical="center" textRotation="255"/>
    </xf>
    <xf numFmtId="0" fontId="6" fillId="0" borderId="67" xfId="0" applyFont="1" applyBorder="1" applyAlignment="1">
      <alignment horizontal="center" vertical="center" textRotation="255"/>
    </xf>
    <xf numFmtId="181" fontId="7" fillId="0" borderId="264" xfId="0" applyNumberFormat="1" applyFont="1" applyBorder="1" applyAlignment="1">
      <alignment vertical="center"/>
    </xf>
    <xf numFmtId="181" fontId="7" fillId="0" borderId="316" xfId="0" applyNumberFormat="1" applyFont="1" applyBorder="1" applyAlignment="1">
      <alignment vertical="center"/>
    </xf>
    <xf numFmtId="0" fontId="7" fillId="0" borderId="201" xfId="0" applyFont="1" applyBorder="1" applyAlignment="1">
      <alignment horizontal="center" vertical="center"/>
    </xf>
    <xf numFmtId="0" fontId="7" fillId="0" borderId="326" xfId="0" applyFont="1" applyBorder="1" applyAlignment="1">
      <alignment horizontal="center" vertical="center"/>
    </xf>
    <xf numFmtId="0" fontId="7" fillId="0" borderId="1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7" xfId="0" applyFont="1" applyBorder="1" applyAlignment="1">
      <alignment horizontal="center" vertical="center" wrapText="1"/>
    </xf>
    <xf numFmtId="0" fontId="7" fillId="0" borderId="107" xfId="0" applyFont="1" applyBorder="1" applyAlignment="1">
      <alignment horizontal="center" vertical="center"/>
    </xf>
    <xf numFmtId="0" fontId="7" fillId="0" borderId="34" xfId="0" applyFont="1" applyBorder="1" applyAlignment="1">
      <alignment horizontal="center" vertical="center"/>
    </xf>
    <xf numFmtId="0" fontId="7" fillId="0" borderId="74" xfId="0" applyFont="1" applyBorder="1" applyAlignment="1">
      <alignment horizontal="left" vertical="center" wrapText="1"/>
    </xf>
    <xf numFmtId="0" fontId="7" fillId="0" borderId="0" xfId="0" applyFont="1" applyBorder="1" applyAlignment="1">
      <alignment horizontal="left" vertical="center" wrapText="1"/>
    </xf>
    <xf numFmtId="0" fontId="7" fillId="0" borderId="34" xfId="0" applyFont="1" applyBorder="1" applyAlignment="1">
      <alignment horizontal="left" vertical="center" wrapText="1"/>
    </xf>
    <xf numFmtId="0" fontId="7" fillId="0" borderId="265" xfId="0" applyFont="1" applyBorder="1" applyAlignment="1">
      <alignment horizontal="left" vertical="center" wrapText="1"/>
    </xf>
    <xf numFmtId="0" fontId="7" fillId="0" borderId="130" xfId="0" applyFont="1" applyBorder="1" applyAlignment="1">
      <alignment horizontal="left" vertical="center" wrapText="1"/>
    </xf>
    <xf numFmtId="0" fontId="7" fillId="0" borderId="247" xfId="0" applyFont="1" applyBorder="1" applyAlignment="1">
      <alignment horizontal="left" vertical="center" wrapText="1"/>
    </xf>
    <xf numFmtId="0" fontId="7" fillId="0" borderId="190" xfId="0" applyFont="1" applyBorder="1" applyAlignment="1">
      <alignment horizontal="left" vertical="top"/>
    </xf>
    <xf numFmtId="0" fontId="7" fillId="0" borderId="142" xfId="0" applyFont="1" applyBorder="1" applyAlignment="1">
      <alignment horizontal="left" vertical="top"/>
    </xf>
    <xf numFmtId="0" fontId="7" fillId="0" borderId="167" xfId="0" applyFont="1" applyBorder="1" applyAlignment="1">
      <alignment horizontal="left" vertical="top"/>
    </xf>
    <xf numFmtId="0" fontId="7" fillId="0" borderId="74" xfId="0" applyFont="1" applyBorder="1" applyAlignment="1">
      <alignment horizontal="left" vertical="top"/>
    </xf>
    <xf numFmtId="0" fontId="7" fillId="0" borderId="0" xfId="0" applyFont="1" applyBorder="1" applyAlignment="1">
      <alignment horizontal="left" vertical="top"/>
    </xf>
    <xf numFmtId="0" fontId="7" fillId="0" borderId="34" xfId="0" applyFont="1" applyBorder="1" applyAlignment="1">
      <alignment horizontal="left" vertical="top"/>
    </xf>
    <xf numFmtId="0" fontId="7" fillId="0" borderId="265" xfId="0" applyFont="1" applyBorder="1" applyAlignment="1">
      <alignment horizontal="left" vertical="top"/>
    </xf>
    <xf numFmtId="0" fontId="7" fillId="0" borderId="130" xfId="0" applyFont="1" applyBorder="1" applyAlignment="1">
      <alignment horizontal="left" vertical="top"/>
    </xf>
    <xf numFmtId="0" fontId="7" fillId="0" borderId="247" xfId="0" applyFont="1" applyBorder="1" applyAlignment="1">
      <alignment horizontal="left" vertical="top"/>
    </xf>
    <xf numFmtId="0" fontId="8" fillId="0" borderId="248" xfId="0" applyFont="1" applyBorder="1" applyAlignment="1">
      <alignment horizontal="center" vertical="center"/>
    </xf>
    <xf numFmtId="0" fontId="8" fillId="0" borderId="32" xfId="0" applyFont="1" applyBorder="1" applyAlignment="1">
      <alignment horizontal="center" vertical="center"/>
    </xf>
    <xf numFmtId="181" fontId="7" fillId="33" borderId="249" xfId="0" applyNumberFormat="1" applyFont="1" applyFill="1" applyBorder="1" applyAlignment="1">
      <alignment vertical="center"/>
    </xf>
    <xf numFmtId="181" fontId="7" fillId="33" borderId="55" xfId="0" applyNumberFormat="1" applyFont="1" applyFill="1" applyBorder="1" applyAlignment="1">
      <alignment vertical="center"/>
    </xf>
    <xf numFmtId="0" fontId="7" fillId="0" borderId="257" xfId="0" applyFont="1" applyBorder="1" applyAlignment="1">
      <alignment horizontal="center" vertical="center"/>
    </xf>
    <xf numFmtId="0" fontId="6" fillId="0" borderId="105" xfId="0" applyFont="1" applyBorder="1" applyAlignment="1">
      <alignment horizontal="center" vertic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0" borderId="74" xfId="0" applyFont="1" applyBorder="1" applyAlignment="1">
      <alignment horizontal="center" vertical="center"/>
    </xf>
    <xf numFmtId="0" fontId="6" fillId="0" borderId="0" xfId="0" applyFont="1" applyBorder="1" applyAlignment="1">
      <alignment horizontal="center" vertical="center"/>
    </xf>
    <xf numFmtId="0" fontId="6" fillId="0" borderId="34" xfId="0" applyFont="1" applyBorder="1" applyAlignment="1">
      <alignment horizontal="center" vertical="center"/>
    </xf>
    <xf numFmtId="0" fontId="6" fillId="0" borderId="75"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0" borderId="22" xfId="0" applyFont="1" applyBorder="1" applyAlignment="1">
      <alignment horizontal="center" vertical="center" wrapText="1"/>
    </xf>
    <xf numFmtId="0" fontId="7" fillId="12" borderId="88" xfId="0" applyFont="1" applyFill="1" applyBorder="1" applyAlignment="1">
      <alignment horizontal="center" vertical="center"/>
    </xf>
    <xf numFmtId="0" fontId="7" fillId="0" borderId="74" xfId="0" applyFont="1" applyBorder="1" applyAlignment="1">
      <alignment horizontal="center" vertical="center"/>
    </xf>
    <xf numFmtId="0" fontId="7" fillId="0" borderId="0" xfId="0" applyFont="1" applyBorder="1" applyAlignment="1">
      <alignment horizontal="center" vertical="center"/>
    </xf>
    <xf numFmtId="0" fontId="7" fillId="0" borderId="190" xfId="0" applyFont="1" applyBorder="1" applyAlignment="1">
      <alignment horizontal="left" vertical="center"/>
    </xf>
    <xf numFmtId="0" fontId="7" fillId="0" borderId="142" xfId="0" applyFont="1" applyBorder="1" applyAlignment="1">
      <alignment horizontal="left" vertical="center"/>
    </xf>
    <xf numFmtId="0" fontId="7" fillId="0" borderId="167" xfId="0" applyFont="1" applyBorder="1" applyAlignment="1">
      <alignment horizontal="left"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83" xfId="0" applyFont="1" applyBorder="1" applyAlignment="1">
      <alignment horizontal="center" vertical="center"/>
    </xf>
    <xf numFmtId="0" fontId="7" fillId="0" borderId="19" xfId="0" applyFont="1" applyBorder="1" applyAlignment="1">
      <alignment horizontal="center" vertical="center"/>
    </xf>
    <xf numFmtId="0" fontId="7" fillId="0" borderId="142" xfId="0" applyFont="1" applyBorder="1" applyAlignment="1">
      <alignment horizontal="center" vertical="center"/>
    </xf>
    <xf numFmtId="0" fontId="7" fillId="0" borderId="191" xfId="0" applyFont="1" applyBorder="1" applyAlignment="1">
      <alignment horizontal="center" vertical="center"/>
    </xf>
    <xf numFmtId="0" fontId="7" fillId="0" borderId="251" xfId="0" applyFont="1" applyBorder="1" applyAlignment="1">
      <alignment horizontal="center" vertical="center"/>
    </xf>
    <xf numFmtId="0" fontId="7" fillId="0" borderId="105" xfId="0" applyFont="1" applyBorder="1" applyAlignment="1">
      <alignment horizontal="left" vertical="center" wrapText="1"/>
    </xf>
    <xf numFmtId="0" fontId="10" fillId="0" borderId="11" xfId="0" applyFont="1" applyBorder="1" applyAlignment="1">
      <alignment horizontal="left"/>
    </xf>
    <xf numFmtId="0" fontId="10" fillId="0" borderId="40" xfId="0" applyFont="1" applyBorder="1" applyAlignment="1">
      <alignment horizontal="left"/>
    </xf>
    <xf numFmtId="0" fontId="10" fillId="0" borderId="74" xfId="0" applyFont="1" applyBorder="1" applyAlignment="1">
      <alignment horizontal="left"/>
    </xf>
    <xf numFmtId="0" fontId="10" fillId="0" borderId="0" xfId="0" applyFont="1" applyAlignment="1">
      <alignment horizontal="left"/>
    </xf>
    <xf numFmtId="0" fontId="10" fillId="0" borderId="34" xfId="0" applyFont="1" applyBorder="1" applyAlignment="1">
      <alignment horizontal="left"/>
    </xf>
    <xf numFmtId="0" fontId="7" fillId="0" borderId="105" xfId="0" applyFont="1" applyBorder="1" applyAlignment="1">
      <alignment horizontal="center" vertical="center"/>
    </xf>
    <xf numFmtId="0" fontId="7" fillId="0" borderId="84" xfId="0" applyFont="1" applyBorder="1" applyAlignment="1">
      <alignment horizontal="center" vertical="center"/>
    </xf>
    <xf numFmtId="0" fontId="7" fillId="0" borderId="75" xfId="0" applyFont="1" applyBorder="1" applyAlignment="1">
      <alignment horizontal="center" vertical="center"/>
    </xf>
    <xf numFmtId="0" fontId="6" fillId="43" borderId="105" xfId="61" applyFont="1" applyFill="1" applyBorder="1" applyAlignment="1">
      <alignment horizontal="center" vertical="center"/>
      <protection/>
    </xf>
    <xf numFmtId="0" fontId="6" fillId="43" borderId="40" xfId="61" applyFont="1" applyFill="1" applyBorder="1" applyAlignment="1">
      <alignment horizontal="center" vertical="center"/>
      <protection/>
    </xf>
    <xf numFmtId="0" fontId="6" fillId="43" borderId="75" xfId="61" applyFont="1" applyFill="1" applyBorder="1" applyAlignment="1">
      <alignment horizontal="center" vertical="center"/>
      <protection/>
    </xf>
    <xf numFmtId="0" fontId="6" fillId="43" borderId="36" xfId="61" applyFont="1" applyFill="1" applyBorder="1" applyAlignment="1">
      <alignment horizontal="center" vertical="center"/>
      <protection/>
    </xf>
    <xf numFmtId="0" fontId="7" fillId="9" borderId="88" xfId="0" applyFont="1" applyFill="1" applyBorder="1" applyAlignment="1">
      <alignment horizontal="center" vertical="center" wrapText="1"/>
    </xf>
    <xf numFmtId="0" fontId="7" fillId="9" borderId="157"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0" borderId="88" xfId="0" applyFont="1" applyBorder="1" applyAlignment="1">
      <alignment horizontal="center" vertical="center"/>
    </xf>
    <xf numFmtId="0" fontId="7" fillId="0" borderId="22" xfId="0" applyFont="1" applyBorder="1" applyAlignment="1">
      <alignment horizontal="center" vertical="center"/>
    </xf>
    <xf numFmtId="0" fontId="7" fillId="10" borderId="88" xfId="0" applyFont="1" applyFill="1" applyBorder="1" applyAlignment="1">
      <alignment horizontal="center" vertical="center"/>
    </xf>
    <xf numFmtId="0" fontId="7" fillId="10" borderId="22" xfId="0" applyFont="1" applyFill="1" applyBorder="1" applyAlignment="1">
      <alignment horizontal="center" vertical="center"/>
    </xf>
    <xf numFmtId="0" fontId="7" fillId="0" borderId="88" xfId="0" applyFont="1" applyBorder="1" applyAlignment="1">
      <alignment horizontal="center" vertical="center" wrapText="1"/>
    </xf>
    <xf numFmtId="0" fontId="7" fillId="0" borderId="11" xfId="0" applyFont="1" applyBorder="1" applyAlignment="1">
      <alignment horizontal="center" vertical="center"/>
    </xf>
    <xf numFmtId="0" fontId="7" fillId="0" borderId="25" xfId="0" applyFont="1" applyBorder="1" applyAlignment="1">
      <alignment horizontal="left" vertical="center"/>
    </xf>
    <xf numFmtId="0" fontId="7" fillId="0" borderId="15" xfId="0" applyFont="1" applyBorder="1" applyAlignment="1">
      <alignment horizontal="left" vertical="center"/>
    </xf>
    <xf numFmtId="0" fontId="7" fillId="0" borderId="24" xfId="0" applyFont="1" applyBorder="1" applyAlignment="1">
      <alignment horizontal="left" vertical="center"/>
    </xf>
    <xf numFmtId="0" fontId="7" fillId="0" borderId="337" xfId="0" applyFont="1" applyBorder="1" applyAlignment="1">
      <alignment horizontal="center" vertical="center"/>
    </xf>
    <xf numFmtId="0" fontId="7" fillId="0" borderId="311" xfId="0" applyFont="1" applyBorder="1" applyAlignment="1">
      <alignment horizontal="center" vertical="center"/>
    </xf>
    <xf numFmtId="0" fontId="7" fillId="0" borderId="338" xfId="0" applyFont="1" applyBorder="1" applyAlignment="1">
      <alignment horizontal="center" vertical="center"/>
    </xf>
    <xf numFmtId="0" fontId="7" fillId="0" borderId="286" xfId="0" applyFont="1" applyBorder="1" applyAlignment="1">
      <alignment horizontal="center" vertical="center"/>
    </xf>
    <xf numFmtId="0" fontId="7" fillId="0" borderId="287" xfId="0" applyFont="1" applyBorder="1" applyAlignment="1">
      <alignment horizontal="center" vertical="center"/>
    </xf>
    <xf numFmtId="0" fontId="7" fillId="0" borderId="288" xfId="0" applyFont="1" applyBorder="1" applyAlignment="1">
      <alignment horizontal="center" vertical="center"/>
    </xf>
    <xf numFmtId="0" fontId="7" fillId="0" borderId="75"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106" xfId="0" applyFont="1" applyBorder="1" applyAlignment="1">
      <alignment horizontal="left" vertical="center"/>
    </xf>
    <xf numFmtId="0" fontId="7" fillId="0" borderId="76" xfId="0" applyFont="1" applyBorder="1" applyAlignment="1">
      <alignment horizontal="left" vertical="center"/>
    </xf>
    <xf numFmtId="0" fontId="7" fillId="46" borderId="88" xfId="0" applyFont="1" applyFill="1" applyBorder="1" applyAlignment="1">
      <alignment horizontal="center" vertical="center" wrapText="1"/>
    </xf>
    <xf numFmtId="0" fontId="7" fillId="46" borderId="22" xfId="0" applyFont="1" applyFill="1" applyBorder="1" applyAlignment="1">
      <alignment horizontal="center" vertical="center" wrapText="1"/>
    </xf>
    <xf numFmtId="0" fontId="7" fillId="0" borderId="295" xfId="0" applyFont="1" applyBorder="1" applyAlignment="1">
      <alignment horizontal="left" vertical="center"/>
    </xf>
    <xf numFmtId="0" fontId="7" fillId="0" borderId="140" xfId="0" applyFont="1" applyBorder="1" applyAlignment="1">
      <alignment horizontal="left" vertical="center"/>
    </xf>
    <xf numFmtId="0" fontId="7" fillId="0" borderId="17" xfId="0" applyFont="1" applyBorder="1" applyAlignment="1">
      <alignment horizontal="left" vertical="center"/>
    </xf>
    <xf numFmtId="181" fontId="7" fillId="33" borderId="105" xfId="0" applyNumberFormat="1" applyFont="1" applyFill="1" applyBorder="1" applyAlignment="1">
      <alignment vertical="center"/>
    </xf>
    <xf numFmtId="181" fontId="7" fillId="33" borderId="40" xfId="0" applyNumberFormat="1" applyFont="1" applyFill="1" applyBorder="1" applyAlignment="1">
      <alignment vertical="center"/>
    </xf>
    <xf numFmtId="0" fontId="6" fillId="0" borderId="41" xfId="0" applyFont="1" applyBorder="1" applyAlignment="1">
      <alignment horizontal="center" vertical="center"/>
    </xf>
    <xf numFmtId="0" fontId="6" fillId="0" borderId="25" xfId="0" applyFont="1" applyBorder="1" applyAlignment="1">
      <alignment horizontal="center" vertical="center"/>
    </xf>
    <xf numFmtId="181" fontId="7" fillId="33" borderId="74" xfId="0" applyNumberFormat="1" applyFont="1" applyFill="1" applyBorder="1" applyAlignment="1">
      <alignment vertical="center"/>
    </xf>
    <xf numFmtId="181" fontId="7" fillId="33" borderId="34" xfId="0" applyNumberFormat="1" applyFont="1" applyFill="1" applyBorder="1" applyAlignment="1">
      <alignment vertical="center"/>
    </xf>
    <xf numFmtId="181" fontId="7" fillId="0" borderId="75" xfId="0" applyNumberFormat="1" applyFont="1" applyBorder="1" applyAlignment="1">
      <alignment vertical="center"/>
    </xf>
    <xf numFmtId="181" fontId="7" fillId="0" borderId="36" xfId="0" applyNumberFormat="1" applyFont="1" applyBorder="1" applyAlignment="1">
      <alignment vertical="center"/>
    </xf>
    <xf numFmtId="0" fontId="7" fillId="0" borderId="97" xfId="0" applyFont="1" applyBorder="1" applyAlignment="1">
      <alignment horizontal="center" vertical="center" textRotation="255"/>
    </xf>
    <xf numFmtId="0" fontId="7" fillId="0" borderId="123" xfId="0" applyFont="1" applyBorder="1" applyAlignment="1">
      <alignment horizontal="center" vertical="center" textRotation="255"/>
    </xf>
    <xf numFmtId="0" fontId="7" fillId="0" borderId="191" xfId="0" applyFont="1" applyBorder="1" applyAlignment="1">
      <alignment horizontal="center" vertical="center" shrinkToFit="1"/>
    </xf>
    <xf numFmtId="0" fontId="7" fillId="0" borderId="129" xfId="0" applyFont="1" applyBorder="1" applyAlignment="1">
      <alignment horizontal="center" vertical="center" shrinkToFit="1"/>
    </xf>
    <xf numFmtId="0" fontId="6" fillId="0" borderId="88" xfId="0" applyFont="1" applyBorder="1" applyAlignment="1">
      <alignment horizontal="center" vertical="center"/>
    </xf>
    <xf numFmtId="0" fontId="6" fillId="0" borderId="22" xfId="0" applyFont="1" applyBorder="1" applyAlignment="1">
      <alignment horizontal="center" vertical="center"/>
    </xf>
    <xf numFmtId="0" fontId="7" fillId="0" borderId="13" xfId="0" applyFont="1" applyBorder="1" applyAlignment="1">
      <alignment horizontal="left" vertical="center"/>
    </xf>
    <xf numFmtId="0" fontId="7" fillId="0" borderId="257" xfId="0" applyFont="1" applyBorder="1" applyAlignment="1">
      <alignment horizontal="left" vertical="center"/>
    </xf>
    <xf numFmtId="0" fontId="7" fillId="0" borderId="251" xfId="0" applyFont="1" applyBorder="1" applyAlignment="1">
      <alignment horizontal="left" vertical="center"/>
    </xf>
    <xf numFmtId="0" fontId="6" fillId="0" borderId="80" xfId="0" applyFont="1" applyBorder="1" applyAlignment="1">
      <alignment horizontal="center" vertical="center" textRotation="255"/>
    </xf>
    <xf numFmtId="0" fontId="6" fillId="0" borderId="118" xfId="0" applyFont="1" applyBorder="1" applyAlignment="1">
      <alignment horizontal="center" vertical="center" textRotation="255"/>
    </xf>
    <xf numFmtId="0" fontId="6" fillId="0" borderId="106" xfId="0" applyFont="1" applyBorder="1" applyAlignment="1">
      <alignment horizontal="center" vertical="center" textRotation="255"/>
    </xf>
    <xf numFmtId="0" fontId="6" fillId="0" borderId="102" xfId="0" applyFont="1" applyBorder="1" applyAlignment="1">
      <alignment horizontal="center" vertical="center" textRotation="255"/>
    </xf>
    <xf numFmtId="0" fontId="5" fillId="0" borderId="0" xfId="0" applyFont="1" applyAlignment="1">
      <alignment horizontal="center" vertical="center"/>
    </xf>
    <xf numFmtId="0" fontId="6" fillId="0" borderId="105" xfId="0" applyFont="1" applyBorder="1" applyAlignment="1">
      <alignment horizontal="left" vertical="center" wrapText="1"/>
    </xf>
    <xf numFmtId="0" fontId="6" fillId="0" borderId="11" xfId="0" applyFont="1" applyBorder="1" applyAlignment="1">
      <alignment horizontal="left" vertical="center" wrapText="1"/>
    </xf>
    <xf numFmtId="0" fontId="6" fillId="0" borderId="40" xfId="0" applyFont="1" applyBorder="1" applyAlignment="1">
      <alignment horizontal="left" vertical="center" wrapText="1"/>
    </xf>
    <xf numFmtId="0" fontId="6" fillId="0" borderId="74"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6" fillId="0" borderId="75"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5" fillId="0" borderId="0" xfId="0" applyFont="1" applyAlignment="1">
      <alignment horizontal="right" vertical="center"/>
    </xf>
    <xf numFmtId="0" fontId="5" fillId="0" borderId="0" xfId="0" applyFont="1" applyAlignment="1">
      <alignment horizontal="center" vertical="center" shrinkToFit="1"/>
    </xf>
    <xf numFmtId="0" fontId="5" fillId="0" borderId="0" xfId="0" applyFont="1" applyAlignment="1">
      <alignment horizontal="left" vertical="center"/>
    </xf>
    <xf numFmtId="0" fontId="6" fillId="0" borderId="269" xfId="0" applyFont="1" applyBorder="1" applyAlignment="1">
      <alignment horizontal="left" vertical="center"/>
    </xf>
    <xf numFmtId="0" fontId="6" fillId="0" borderId="270" xfId="0" applyFont="1" applyBorder="1" applyAlignment="1">
      <alignment horizontal="left" vertical="center"/>
    </xf>
    <xf numFmtId="0" fontId="6" fillId="0" borderId="306" xfId="0" applyFont="1" applyBorder="1" applyAlignment="1">
      <alignment horizontal="left"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left" vertical="center"/>
    </xf>
    <xf numFmtId="0" fontId="7" fillId="0" borderId="307" xfId="0" applyFont="1" applyBorder="1" applyAlignment="1">
      <alignment horizontal="left" vertical="center"/>
    </xf>
    <xf numFmtId="0" fontId="7" fillId="0" borderId="308" xfId="0" applyFont="1" applyBorder="1" applyAlignment="1">
      <alignment horizontal="left" vertical="center"/>
    </xf>
    <xf numFmtId="0" fontId="7" fillId="0" borderId="309" xfId="0" applyFont="1" applyBorder="1" applyAlignment="1">
      <alignment horizontal="left" vertical="center"/>
    </xf>
    <xf numFmtId="0" fontId="7" fillId="0" borderId="10" xfId="0" applyFont="1" applyBorder="1" applyAlignment="1">
      <alignment horizontal="center" vertical="center"/>
    </xf>
    <xf numFmtId="0" fontId="7" fillId="0" borderId="65" xfId="61" applyFont="1" applyBorder="1" applyAlignment="1">
      <alignment horizontal="center" vertical="center" textRotation="255"/>
      <protection/>
    </xf>
    <xf numFmtId="0" fontId="7" fillId="0" borderId="155" xfId="61" applyFont="1" applyBorder="1" applyAlignment="1">
      <alignment horizontal="center" vertical="center" textRotation="255"/>
      <protection/>
    </xf>
    <xf numFmtId="0" fontId="7" fillId="0" borderId="67" xfId="61" applyFont="1" applyBorder="1" applyAlignment="1">
      <alignment horizontal="center" vertical="center" textRotation="255"/>
      <protection/>
    </xf>
    <xf numFmtId="0" fontId="7" fillId="0" borderId="248" xfId="0" applyFont="1" applyBorder="1" applyAlignment="1">
      <alignment horizontal="center" vertical="center"/>
    </xf>
    <xf numFmtId="0" fontId="7" fillId="0" borderId="45" xfId="0" applyFont="1" applyBorder="1" applyAlignment="1">
      <alignment horizontal="center" vertical="center"/>
    </xf>
    <xf numFmtId="0" fontId="7" fillId="0" borderId="32" xfId="0" applyFont="1" applyBorder="1" applyAlignment="1">
      <alignment horizontal="center" vertical="center"/>
    </xf>
    <xf numFmtId="0" fontId="7" fillId="0" borderId="107" xfId="0" applyFont="1" applyBorder="1" applyAlignment="1">
      <alignment horizontal="left" vertical="center"/>
    </xf>
    <xf numFmtId="0" fontId="7" fillId="0" borderId="0" xfId="0" applyFont="1" applyBorder="1" applyAlignment="1">
      <alignment horizontal="left" vertical="center"/>
    </xf>
    <xf numFmtId="0" fontId="7" fillId="0" borderId="85" xfId="0" applyFont="1" applyBorder="1" applyAlignment="1">
      <alignment horizontal="left" vertical="center"/>
    </xf>
    <xf numFmtId="0" fontId="7" fillId="0" borderId="191" xfId="0" applyFont="1" applyBorder="1" applyAlignment="1">
      <alignment horizontal="center" vertical="center" textRotation="255" shrinkToFit="1"/>
    </xf>
    <xf numFmtId="0" fontId="7" fillId="0" borderId="85"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6" fillId="0" borderId="339" xfId="0" applyFont="1" applyBorder="1" applyAlignment="1">
      <alignment horizontal="center" vertical="center"/>
    </xf>
    <xf numFmtId="0" fontId="6" fillId="0" borderId="281" xfId="0" applyFont="1" applyBorder="1" applyAlignment="1">
      <alignment horizontal="center" vertical="center"/>
    </xf>
    <xf numFmtId="0" fontId="6" fillId="0" borderId="282" xfId="0" applyFont="1" applyBorder="1" applyAlignment="1">
      <alignment horizontal="center" vertical="center"/>
    </xf>
    <xf numFmtId="0" fontId="6" fillId="0" borderId="340" xfId="0" applyFont="1" applyBorder="1" applyAlignment="1">
      <alignment horizontal="center" vertical="center"/>
    </xf>
    <xf numFmtId="0" fontId="6" fillId="0" borderId="284" xfId="0" applyFont="1" applyBorder="1" applyAlignment="1">
      <alignment horizontal="center" vertical="center"/>
    </xf>
    <xf numFmtId="0" fontId="6" fillId="0" borderId="285" xfId="0" applyFont="1" applyBorder="1" applyAlignment="1">
      <alignment horizontal="center" vertical="center"/>
    </xf>
    <xf numFmtId="0" fontId="6" fillId="0" borderId="313" xfId="0" applyFont="1" applyBorder="1" applyAlignment="1">
      <alignment horizontal="center" vertical="center"/>
    </xf>
    <xf numFmtId="0" fontId="6" fillId="0" borderId="296" xfId="0" applyFont="1" applyBorder="1" applyAlignment="1">
      <alignment horizontal="center" vertical="center"/>
    </xf>
    <xf numFmtId="0" fontId="6" fillId="0" borderId="297" xfId="0" applyFont="1" applyBorder="1" applyAlignment="1">
      <alignment horizontal="center" vertical="center"/>
    </xf>
    <xf numFmtId="0" fontId="6" fillId="0" borderId="72" xfId="61" applyFont="1" applyBorder="1" applyAlignment="1">
      <alignment horizontal="center" vertical="center"/>
      <protection/>
    </xf>
    <xf numFmtId="0" fontId="6" fillId="0" borderId="33" xfId="61" applyFont="1" applyBorder="1" applyAlignment="1">
      <alignment horizontal="center" vertical="center"/>
      <protection/>
    </xf>
    <xf numFmtId="0" fontId="7" fillId="0" borderId="101" xfId="0" applyFont="1" applyBorder="1" applyAlignment="1">
      <alignment horizontal="center" vertical="center"/>
    </xf>
    <xf numFmtId="0" fontId="7" fillId="0" borderId="21" xfId="0" applyFont="1" applyBorder="1" applyAlignment="1">
      <alignment horizontal="center" vertical="center"/>
    </xf>
    <xf numFmtId="0" fontId="6" fillId="0" borderId="303" xfId="0" applyFont="1" applyBorder="1" applyAlignment="1">
      <alignment horizontal="center" vertical="center"/>
    </xf>
    <xf numFmtId="0" fontId="6" fillId="0" borderId="298" xfId="0" applyFont="1" applyBorder="1" applyAlignment="1">
      <alignment horizontal="center" vertical="center"/>
    </xf>
    <xf numFmtId="0" fontId="6" fillId="0" borderId="99" xfId="0" applyFont="1" applyBorder="1" applyAlignment="1">
      <alignment horizontal="center" vertical="center"/>
    </xf>
    <xf numFmtId="0" fontId="6" fillId="0" borderId="78" xfId="0" applyFont="1" applyBorder="1" applyAlignment="1">
      <alignment horizontal="center" vertical="center"/>
    </xf>
    <xf numFmtId="0" fontId="9" fillId="34" borderId="72" xfId="61" applyFont="1" applyFill="1" applyBorder="1" applyAlignment="1">
      <alignment horizontal="center" vertical="center" wrapText="1"/>
      <protection/>
    </xf>
    <xf numFmtId="0" fontId="9" fillId="34" borderId="33" xfId="61" applyFont="1" applyFill="1" applyBorder="1" applyAlignment="1">
      <alignment horizontal="center" vertical="center" wrapText="1"/>
      <protection/>
    </xf>
    <xf numFmtId="0" fontId="6" fillId="0" borderId="298" xfId="0" applyFont="1" applyBorder="1" applyAlignment="1">
      <alignment horizontal="left" vertical="center"/>
    </xf>
    <xf numFmtId="0" fontId="6" fillId="0" borderId="299" xfId="0" applyFont="1" applyBorder="1" applyAlignment="1">
      <alignment horizontal="left" vertical="center"/>
    </xf>
    <xf numFmtId="0" fontId="6" fillId="0" borderId="300" xfId="0" applyFont="1" applyBorder="1" applyAlignment="1">
      <alignment horizontal="left" vertical="center"/>
    </xf>
    <xf numFmtId="0" fontId="6" fillId="0" borderId="301" xfId="0" applyFont="1" applyBorder="1" applyAlignment="1">
      <alignment horizontal="left" vertical="center"/>
    </xf>
    <xf numFmtId="0" fontId="6" fillId="0" borderId="304" xfId="0" applyFont="1" applyBorder="1" applyAlignment="1">
      <alignment horizontal="center" vertical="center"/>
    </xf>
    <xf numFmtId="0" fontId="6" fillId="0" borderId="300" xfId="0" applyFont="1" applyBorder="1" applyAlignment="1">
      <alignment horizontal="center" vertical="center"/>
    </xf>
    <xf numFmtId="0" fontId="7" fillId="0" borderId="105" xfId="0" applyFont="1" applyBorder="1" applyAlignment="1">
      <alignment horizontal="left" vertical="center"/>
    </xf>
    <xf numFmtId="0" fontId="7" fillId="0" borderId="11" xfId="0" applyFont="1" applyBorder="1" applyAlignment="1">
      <alignment horizontal="left" vertical="center"/>
    </xf>
    <xf numFmtId="0" fontId="7" fillId="0" borderId="40" xfId="0" applyFont="1" applyBorder="1" applyAlignment="1">
      <alignment horizontal="left" vertical="center"/>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80" xfId="0" applyFont="1" applyBorder="1" applyAlignment="1">
      <alignment horizontal="center" vertical="center"/>
    </xf>
    <xf numFmtId="0" fontId="6" fillId="0" borderId="104" xfId="0" applyFont="1" applyBorder="1" applyAlignment="1">
      <alignment horizontal="center" vertical="center"/>
    </xf>
    <xf numFmtId="0" fontId="6" fillId="0" borderId="118" xfId="0" applyFont="1" applyBorder="1" applyAlignment="1">
      <alignment horizontal="center" vertical="center"/>
    </xf>
    <xf numFmtId="0" fontId="6" fillId="0" borderId="23" xfId="0" applyFont="1" applyBorder="1" applyAlignment="1">
      <alignment horizontal="center" vertical="center"/>
    </xf>
    <xf numFmtId="0" fontId="7" fillId="0" borderId="10" xfId="0" applyFont="1" applyBorder="1" applyAlignment="1">
      <alignment horizontal="left" vertical="center"/>
    </xf>
    <xf numFmtId="0" fontId="7" fillId="0" borderId="84" xfId="0" applyFont="1" applyBorder="1" applyAlignment="1">
      <alignment horizontal="left" vertical="center"/>
    </xf>
    <xf numFmtId="0" fontId="7" fillId="0" borderId="18" xfId="0" applyFont="1" applyBorder="1" applyAlignment="1">
      <alignment horizontal="left" vertical="center"/>
    </xf>
    <xf numFmtId="0" fontId="7" fillId="0" borderId="130" xfId="0" applyFont="1" applyBorder="1" applyAlignment="1">
      <alignment horizontal="left" vertical="center"/>
    </xf>
    <xf numFmtId="0" fontId="7" fillId="0" borderId="129" xfId="0" applyFont="1" applyBorder="1" applyAlignment="1">
      <alignment horizontal="left" vertical="center"/>
    </xf>
    <xf numFmtId="0" fontId="6" fillId="0" borderId="99" xfId="0" applyFont="1" applyBorder="1" applyAlignment="1">
      <alignment horizontal="center" vertical="center" textRotation="255"/>
    </xf>
    <xf numFmtId="0" fontId="6" fillId="0" borderId="100" xfId="0" applyFont="1" applyBorder="1" applyAlignment="1">
      <alignment horizontal="center" vertical="center" textRotation="255"/>
    </xf>
    <xf numFmtId="0" fontId="6" fillId="0" borderId="78" xfId="0" applyFont="1" applyBorder="1" applyAlignment="1">
      <alignment horizontal="center" vertical="center" textRotation="255"/>
    </xf>
    <xf numFmtId="0" fontId="7" fillId="0" borderId="41" xfId="0" applyFont="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9" xfId="0" applyFont="1" applyBorder="1" applyAlignment="1">
      <alignment horizontal="center" vertical="center" textRotation="255"/>
    </xf>
    <xf numFmtId="0" fontId="6" fillId="0" borderId="121" xfId="0" applyFont="1" applyBorder="1" applyAlignment="1">
      <alignment horizontal="center" vertical="center" textRotation="255"/>
    </xf>
    <xf numFmtId="0" fontId="6" fillId="0" borderId="99" xfId="0" applyFont="1" applyBorder="1" applyAlignment="1">
      <alignment horizontal="center" vertical="center" wrapText="1"/>
    </xf>
    <xf numFmtId="0" fontId="6" fillId="0" borderId="78" xfId="0" applyFont="1" applyBorder="1" applyAlignment="1">
      <alignment horizontal="center" vertical="center" wrapText="1"/>
    </xf>
    <xf numFmtId="0" fontId="7" fillId="0" borderId="10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6" xfId="0" applyFont="1" applyFill="1" applyBorder="1" applyAlignment="1">
      <alignment horizontal="center" vertical="center"/>
    </xf>
    <xf numFmtId="0" fontId="11" fillId="0" borderId="105" xfId="0" applyFont="1" applyFill="1" applyBorder="1" applyAlignment="1">
      <alignment vertical="top" wrapText="1"/>
    </xf>
    <xf numFmtId="0" fontId="11" fillId="0" borderId="11" xfId="0" applyFont="1" applyFill="1" applyBorder="1" applyAlignment="1">
      <alignment vertical="top" wrapText="1"/>
    </xf>
    <xf numFmtId="0" fontId="11" fillId="0" borderId="40" xfId="0" applyFont="1" applyFill="1" applyBorder="1" applyAlignment="1">
      <alignment vertical="top" wrapText="1"/>
    </xf>
    <xf numFmtId="0" fontId="11" fillId="0" borderId="75" xfId="0" applyFont="1" applyFill="1" applyBorder="1" applyAlignment="1">
      <alignment vertical="top" wrapText="1"/>
    </xf>
    <xf numFmtId="0" fontId="11" fillId="0" borderId="35" xfId="0" applyFont="1" applyFill="1" applyBorder="1" applyAlignment="1">
      <alignment vertical="top" wrapText="1"/>
    </xf>
    <xf numFmtId="0" fontId="11" fillId="0" borderId="36" xfId="0" applyFont="1" applyFill="1" applyBorder="1" applyAlignment="1">
      <alignment vertical="top" wrapText="1"/>
    </xf>
    <xf numFmtId="0" fontId="7" fillId="13" borderId="88" xfId="0" applyFont="1" applyFill="1" applyBorder="1" applyAlignment="1">
      <alignment horizontal="center" vertical="center"/>
    </xf>
    <xf numFmtId="0" fontId="7" fillId="13" borderId="22" xfId="0" applyFont="1" applyFill="1" applyBorder="1" applyAlignment="1">
      <alignment horizontal="center" vertical="center"/>
    </xf>
    <xf numFmtId="0" fontId="6" fillId="0" borderId="0" xfId="0" applyFont="1" applyAlignment="1">
      <alignment horizontal="left" vertical="center"/>
    </xf>
    <xf numFmtId="0" fontId="6" fillId="0" borderId="35" xfId="0" applyFont="1" applyFill="1" applyBorder="1" applyAlignment="1">
      <alignment horizontal="left"/>
    </xf>
    <xf numFmtId="0" fontId="6" fillId="0" borderId="24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7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1" xfId="0" applyFont="1" applyFill="1" applyBorder="1" applyAlignment="1">
      <alignment horizontal="center"/>
    </xf>
    <xf numFmtId="0" fontId="10" fillId="0" borderId="342" xfId="0" applyFont="1" applyFill="1" applyBorder="1" applyAlignment="1">
      <alignment horizontal="center"/>
    </xf>
    <xf numFmtId="0" fontId="6" fillId="0" borderId="157" xfId="0" applyFont="1" applyFill="1" applyBorder="1" applyAlignment="1">
      <alignment horizontal="center" wrapText="1"/>
    </xf>
    <xf numFmtId="0" fontId="6" fillId="0" borderId="158" xfId="0" applyFont="1" applyFill="1" applyBorder="1" applyAlignment="1">
      <alignment horizontal="center" wrapText="1"/>
    </xf>
    <xf numFmtId="0" fontId="6" fillId="0" borderId="97" xfId="0" applyFont="1" applyFill="1" applyBorder="1" applyAlignment="1">
      <alignment horizontal="center" wrapText="1"/>
    </xf>
    <xf numFmtId="0" fontId="6" fillId="0" borderId="90" xfId="0" applyFont="1" applyFill="1" applyBorder="1" applyAlignment="1">
      <alignment horizontal="center" wrapText="1"/>
    </xf>
    <xf numFmtId="0" fontId="10" fillId="0" borderId="185" xfId="0" applyFont="1" applyFill="1" applyBorder="1" applyAlignment="1">
      <alignment horizontal="right"/>
    </xf>
    <xf numFmtId="0" fontId="10" fillId="0" borderId="90" xfId="0" applyFont="1" applyFill="1" applyBorder="1" applyAlignment="1">
      <alignment horizontal="right"/>
    </xf>
    <xf numFmtId="0" fontId="10" fillId="0" borderId="343" xfId="0" applyFont="1" applyFill="1" applyBorder="1" applyAlignment="1">
      <alignment horizontal="right"/>
    </xf>
    <xf numFmtId="0" fontId="10" fillId="0" borderId="94" xfId="0" applyFont="1" applyFill="1" applyBorder="1" applyAlignment="1">
      <alignment horizontal="right"/>
    </xf>
    <xf numFmtId="0" fontId="10" fillId="0" borderId="344" xfId="0" applyFont="1" applyFill="1" applyBorder="1" applyAlignment="1">
      <alignment horizontal="right"/>
    </xf>
    <xf numFmtId="0" fontId="10" fillId="0" borderId="345" xfId="0" applyFont="1" applyFill="1" applyBorder="1" applyAlignment="1">
      <alignment horizontal="right"/>
    </xf>
    <xf numFmtId="0" fontId="93" fillId="0" borderId="74" xfId="0" applyFont="1" applyFill="1" applyBorder="1" applyAlignment="1">
      <alignment wrapText="1"/>
    </xf>
    <xf numFmtId="0" fontId="93" fillId="0" borderId="0" xfId="0" applyFont="1" applyFill="1" applyBorder="1" applyAlignment="1">
      <alignment wrapText="1"/>
    </xf>
    <xf numFmtId="0" fontId="10" fillId="0" borderId="32" xfId="0" applyFont="1" applyFill="1" applyBorder="1" applyAlignment="1">
      <alignment horizontal="center" vertical="center"/>
    </xf>
    <xf numFmtId="181" fontId="6" fillId="0" borderId="72" xfId="0" applyNumberFormat="1" applyFont="1" applyFill="1" applyBorder="1" applyAlignment="1">
      <alignment vertical="center"/>
    </xf>
    <xf numFmtId="181" fontId="6" fillId="0" borderId="33" xfId="0" applyNumberFormat="1" applyFont="1" applyFill="1" applyBorder="1" applyAlignment="1">
      <alignment vertical="center"/>
    </xf>
    <xf numFmtId="181" fontId="6" fillId="0" borderId="32" xfId="0" applyNumberFormat="1" applyFont="1" applyFill="1" applyBorder="1" applyAlignment="1">
      <alignment vertical="center"/>
    </xf>
    <xf numFmtId="0" fontId="6" fillId="0" borderId="248" xfId="0" applyFont="1" applyFill="1" applyBorder="1" applyAlignment="1">
      <alignment horizontal="center" vertical="center"/>
    </xf>
    <xf numFmtId="0" fontId="6" fillId="0" borderId="3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 ○○教育局　集計用ファイル" xfId="61"/>
    <cellStyle name="良い" xfId="62"/>
  </cellStyles>
  <dxfs count="32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fgColor indexed="64"/>
          <bgColor rgb="FFFFEB9C"/>
        </patternFill>
      </fill>
    </dxf>
    <dxf>
      <font>
        <color rgb="FF9C6500"/>
      </font>
      <fill>
        <patternFill>
          <bgColor rgb="FFFFEB9C"/>
        </patternFill>
      </fill>
    </dxf>
    <dxf>
      <font>
        <color rgb="FF9C6500"/>
      </font>
      <fill>
        <patternFill>
          <bgColor rgb="FFFFEB9C"/>
        </patternFill>
      </fill>
    </dxf>
    <dxf>
      <fill>
        <patternFill>
          <bgColor rgb="FFFFEBA5"/>
        </patternFill>
      </fill>
    </dxf>
    <dxf>
      <fill>
        <patternFill>
          <bgColor rgb="FFFFEB9C"/>
        </patternFill>
      </fill>
    </dxf>
    <dxf>
      <font>
        <color rgb="FF9C6500"/>
      </font>
    </dxf>
    <dxf>
      <font>
        <color rgb="FF9C6500"/>
      </font>
    </dxf>
    <dxf>
      <fill>
        <patternFill>
          <bgColor rgb="FFFFFF99"/>
        </patternFill>
      </fill>
    </dxf>
    <dxf>
      <fill>
        <patternFill>
          <bgColor rgb="FFFFFF99"/>
        </patternFill>
      </fill>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5" tint="0.399949997663497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EB9C"/>
        </patternFill>
      </fill>
    </dxf>
    <dxf>
      <font>
        <color rgb="FF9C6500"/>
      </font>
    </dxf>
    <dxf>
      <font>
        <color rgb="FF9C6500"/>
      </font>
    </dxf>
    <dxf>
      <fill>
        <patternFill>
          <bgColor rgb="FFFFFF99"/>
        </patternFill>
      </fill>
    </dxf>
    <dxf>
      <fill>
        <patternFill>
          <bgColor rgb="FFFFFF99"/>
        </patternFill>
      </fill>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EB9C"/>
        </patternFill>
      </fill>
    </dxf>
    <dxf>
      <font>
        <color rgb="FF9C6500"/>
      </font>
    </dxf>
    <dxf>
      <font>
        <color rgb="FF9C6500"/>
      </font>
    </dxf>
    <dxf>
      <fill>
        <patternFill>
          <bgColor rgb="FFFFFF99"/>
        </patternFill>
      </fill>
    </dxf>
    <dxf>
      <fill>
        <patternFill>
          <bgColor rgb="FFFFFF99"/>
        </patternFill>
      </fill>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name val="ＭＳ ゴシック"/>
        <color rgb="FFFF00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EB9C"/>
        </patternFill>
      </fill>
    </dxf>
    <dxf>
      <font>
        <color rgb="FF9C6500"/>
      </font>
    </dxf>
    <dxf>
      <font>
        <color rgb="FF9C6500"/>
      </font>
    </dxf>
    <dxf>
      <fill>
        <patternFill>
          <bgColor rgb="FFFFFF99"/>
        </patternFill>
      </fill>
    </dxf>
    <dxf>
      <fill>
        <patternFill>
          <bgColor rgb="FFFFFF99"/>
        </patternFill>
      </fill>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EB9C"/>
        </patternFill>
      </fill>
    </dxf>
    <dxf>
      <font>
        <color rgb="FF9C6500"/>
      </font>
    </dxf>
    <dxf>
      <font>
        <color rgb="FF9C6500"/>
      </font>
    </dxf>
    <dxf>
      <fill>
        <patternFill>
          <bgColor rgb="FFFFFF99"/>
        </patternFill>
      </fill>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EB9C"/>
        </patternFill>
      </fill>
    </dxf>
    <dxf>
      <font>
        <color rgb="FF9C6500"/>
      </font>
    </dxf>
    <dxf>
      <font>
        <color rgb="FF9C6500"/>
      </font>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EB9C"/>
        </patternFill>
      </fill>
    </dxf>
    <dxf>
      <font>
        <color rgb="FF9C6500"/>
      </font>
      <fill>
        <patternFill>
          <bgColor rgb="FFFFEB9C"/>
        </patternFill>
      </fill>
    </dxf>
    <dxf>
      <fill>
        <patternFill>
          <bgColor rgb="FFFFFF99"/>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dxf>
    <dxf>
      <font>
        <color rgb="FF9C6500"/>
      </font>
      <fill>
        <patternFill>
          <bgColor rgb="FFFFEB9C"/>
        </patternFill>
      </fill>
    </dxf>
    <dxf>
      <font>
        <color rgb="FF9C650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
      <font>
        <color rgb="FF9C6500"/>
      </font>
      <fill>
        <patternFill>
          <bgColor rgb="FFFFEB9C"/>
        </patternFill>
      </fill>
      <border/>
    </dxf>
    <dxf>
      <font>
        <color rgb="FF9C6500"/>
      </font>
      <border/>
    </dxf>
    <dxf>
      <font>
        <color rgb="FFFF0000"/>
      </font>
      <fill>
        <patternFill>
          <bgColor rgb="FFFFEB9C"/>
        </patternFill>
      </fill>
      <border/>
    </dxf>
    <dxf>
      <font>
        <color rgb="FF9C0006"/>
      </font>
      <fill>
        <patternFill>
          <bgColor rgb="FFFFC7CE"/>
        </patternFill>
      </fill>
      <border/>
    </dxf>
    <dxf>
      <font>
        <color rgb="FF9C6500"/>
      </font>
      <fill>
        <patternFill>
          <fgColor indexed="64"/>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84</xdr:row>
      <xdr:rowOff>0</xdr:rowOff>
    </xdr:from>
    <xdr:to>
      <xdr:col>26</xdr:col>
      <xdr:colOff>276225</xdr:colOff>
      <xdr:row>91</xdr:row>
      <xdr:rowOff>38100</xdr:rowOff>
    </xdr:to>
    <xdr:sp>
      <xdr:nvSpPr>
        <xdr:cNvPr id="1" name="正方形/長方形 1"/>
        <xdr:cNvSpPr>
          <a:spLocks/>
        </xdr:cNvSpPr>
      </xdr:nvSpPr>
      <xdr:spPr>
        <a:xfrm>
          <a:off x="200025" y="19478625"/>
          <a:ext cx="7410450" cy="12477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作成手順</a:t>
          </a:r>
          <a:r>
            <a:rPr lang="en-US" cap="none" sz="1100" b="0" i="0" u="none" baseline="0">
              <a:solidFill>
                <a:srgbClr val="000000"/>
              </a:solidFill>
            </a:rPr>
            <a:t>
</a:t>
          </a:r>
          <a:r>
            <a:rPr lang="en-US" cap="none" sz="1100" b="0" i="0" u="none" baseline="0">
              <a:solidFill>
                <a:srgbClr val="000000"/>
              </a:solidFill>
            </a:rPr>
            <a:t>　・学校に設置されている障がい種別の特別支援学級、又は通級指導教室のシートを選び、黄色い枠に入</a:t>
          </a:r>
          <a:r>
            <a:rPr lang="en-US" cap="none" sz="1100" b="0" i="0" u="none" baseline="0">
              <a:solidFill>
                <a:srgbClr val="000000"/>
              </a:solidFill>
            </a:rPr>
            <a:t>
</a:t>
          </a:r>
          <a:r>
            <a:rPr lang="en-US" cap="none" sz="1100" b="0" i="0" u="none" baseline="0">
              <a:solidFill>
                <a:srgbClr val="000000"/>
              </a:solidFill>
            </a:rPr>
            <a:t>　　力をしてください。</a:t>
          </a:r>
          <a:r>
            <a:rPr lang="en-US" cap="none" sz="1100" b="0" i="0" u="none" baseline="0">
              <a:solidFill>
                <a:srgbClr val="000000"/>
              </a:solidFill>
            </a:rPr>
            <a:t>
</a:t>
          </a:r>
          <a:r>
            <a:rPr lang="en-US" cap="none" sz="1100" b="0" i="0" u="none" baseline="0">
              <a:solidFill>
                <a:srgbClr val="000000"/>
              </a:solidFill>
            </a:rPr>
            <a:t>　・通級指導教室は１枚のシートに必要事項を記入してください。シートのコピーや削除は不要です。</a:t>
          </a:r>
        </a:p>
      </xdr:txBody>
    </xdr:sp>
    <xdr:clientData/>
  </xdr:twoCellAnchor>
  <xdr:twoCellAnchor>
    <xdr:from>
      <xdr:col>15</xdr:col>
      <xdr:colOff>19050</xdr:colOff>
      <xdr:row>119</xdr:row>
      <xdr:rowOff>95250</xdr:rowOff>
    </xdr:from>
    <xdr:to>
      <xdr:col>32</xdr:col>
      <xdr:colOff>266700</xdr:colOff>
      <xdr:row>122</xdr:row>
      <xdr:rowOff>38100</xdr:rowOff>
    </xdr:to>
    <xdr:sp>
      <xdr:nvSpPr>
        <xdr:cNvPr id="2" name="テキスト ボックス 2"/>
        <xdr:cNvSpPr txBox="1">
          <a:spLocks noChangeArrowheads="1"/>
        </xdr:cNvSpPr>
      </xdr:nvSpPr>
      <xdr:spPr>
        <a:xfrm>
          <a:off x="4314825" y="25603200"/>
          <a:ext cx="547687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上記調査票から数式が入っているため、入力不要です。</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41</xdr:row>
      <xdr:rowOff>0</xdr:rowOff>
    </xdr:from>
    <xdr:to>
      <xdr:col>11</xdr:col>
      <xdr:colOff>104775</xdr:colOff>
      <xdr:row>42</xdr:row>
      <xdr:rowOff>123825</xdr:rowOff>
    </xdr:to>
    <xdr:sp>
      <xdr:nvSpPr>
        <xdr:cNvPr id="1" name="大かっこ 1"/>
        <xdr:cNvSpPr>
          <a:spLocks/>
        </xdr:cNvSpPr>
      </xdr:nvSpPr>
      <xdr:spPr>
        <a:xfrm>
          <a:off x="1000125" y="7943850"/>
          <a:ext cx="309562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285750</xdr:colOff>
      <xdr:row>24</xdr:row>
      <xdr:rowOff>142875</xdr:rowOff>
    </xdr:from>
    <xdr:to>
      <xdr:col>23</xdr:col>
      <xdr:colOff>104775</xdr:colOff>
      <xdr:row>29</xdr:row>
      <xdr:rowOff>9525</xdr:rowOff>
    </xdr:to>
    <xdr:sp>
      <xdr:nvSpPr>
        <xdr:cNvPr id="1" name="四角形吹き出し 4"/>
        <xdr:cNvSpPr>
          <a:spLocks/>
        </xdr:cNvSpPr>
      </xdr:nvSpPr>
      <xdr:spPr>
        <a:xfrm>
          <a:off x="7172325" y="4591050"/>
          <a:ext cx="2047875" cy="723900"/>
        </a:xfrm>
        <a:prstGeom prst="wedgeRectCallout">
          <a:avLst>
            <a:gd name="adj1" fmla="val -56546"/>
            <a:gd name="adj2" fmla="val -9273"/>
          </a:avLst>
        </a:prstGeom>
        <a:solidFill>
          <a:srgbClr val="FFFFFF"/>
        </a:solid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rPr>
            <a:t>６つの区分のうち、特に重点を置いて指導しているものに、○を付けてください。</a:t>
          </a:r>
        </a:p>
      </xdr:txBody>
    </xdr:sp>
    <xdr:clientData/>
  </xdr:twoCellAnchor>
  <xdr:twoCellAnchor>
    <xdr:from>
      <xdr:col>19</xdr:col>
      <xdr:colOff>314325</xdr:colOff>
      <xdr:row>13</xdr:row>
      <xdr:rowOff>85725</xdr:rowOff>
    </xdr:from>
    <xdr:to>
      <xdr:col>30</xdr:col>
      <xdr:colOff>352425</xdr:colOff>
      <xdr:row>20</xdr:row>
      <xdr:rowOff>123825</xdr:rowOff>
    </xdr:to>
    <xdr:sp>
      <xdr:nvSpPr>
        <xdr:cNvPr id="2" name="四角形吹き出し 1"/>
        <xdr:cNvSpPr>
          <a:spLocks/>
        </xdr:cNvSpPr>
      </xdr:nvSpPr>
      <xdr:spPr>
        <a:xfrm>
          <a:off x="7200900" y="2647950"/>
          <a:ext cx="4733925" cy="1238250"/>
        </a:xfrm>
        <a:prstGeom prst="wedgeRectCallout">
          <a:avLst>
            <a:gd name="adj1" fmla="val -54300"/>
            <a:gd name="adj2" fmla="val 41513"/>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（項目別の疾患名の例）</a:t>
          </a:r>
          <a:r>
            <a:rPr lang="en-US" cap="none" sz="1100" b="0" i="0" u="none" baseline="0">
              <a:solidFill>
                <a:srgbClr val="000000"/>
              </a:solidFill>
            </a:rPr>
            <a:t>
</a:t>
          </a:r>
          <a:r>
            <a:rPr lang="en-US" cap="none" sz="1100" b="0" i="0" u="none" baseline="0">
              <a:solidFill>
                <a:srgbClr val="000000"/>
              </a:solidFill>
            </a:rPr>
            <a:t>脳性疾患～脳性まひ、脳内白質周囲軟化症、低酸素脳症　等</a:t>
          </a:r>
          <a:r>
            <a:rPr lang="en-US" cap="none" sz="1100" b="0" i="0" u="none" baseline="0">
              <a:solidFill>
                <a:srgbClr val="000000"/>
              </a:solidFill>
            </a:rPr>
            <a:t>
</a:t>
          </a:r>
          <a:r>
            <a:rPr lang="en-US" cap="none" sz="1100" b="0" i="0" u="none" baseline="0">
              <a:solidFill>
                <a:srgbClr val="000000"/>
              </a:solidFill>
            </a:rPr>
            <a:t>脊椎・脊髄疾患～二分脊椎、アーノルドキアリ奇形、脊椎損傷　等</a:t>
          </a:r>
          <a:r>
            <a:rPr lang="en-US" cap="none" sz="1100" b="0" i="0" u="none" baseline="0">
              <a:solidFill>
                <a:srgbClr val="000000"/>
              </a:solidFill>
            </a:rPr>
            <a:t>
</a:t>
          </a:r>
          <a:r>
            <a:rPr lang="en-US" cap="none" sz="1100" b="0" i="0" u="none" baseline="0">
              <a:solidFill>
                <a:srgbClr val="000000"/>
              </a:solidFill>
            </a:rPr>
            <a:t>筋原性疾患～筋ジストロフィ症、先天性ミオパチ</a:t>
          </a:r>
          <a:r>
            <a:rPr lang="en-US" cap="none" sz="1100" b="0" i="0" u="none" baseline="0">
              <a:solidFill>
                <a:srgbClr val="000000"/>
              </a:solidFill>
            </a:rPr>
            <a:t>―</a:t>
          </a:r>
          <a:r>
            <a:rPr lang="en-US" cap="none" sz="1100" b="0" i="0" u="none" baseline="0">
              <a:solidFill>
                <a:srgbClr val="000000"/>
              </a:solidFill>
            </a:rPr>
            <a:t>　等</a:t>
          </a:r>
          <a:r>
            <a:rPr lang="en-US" cap="none" sz="1100" b="0" i="0" u="none" baseline="0">
              <a:solidFill>
                <a:srgbClr val="000000"/>
              </a:solidFill>
            </a:rPr>
            <a:t>
</a:t>
          </a:r>
          <a:r>
            <a:rPr lang="en-US" cap="none" sz="1100" b="0" i="0" u="none" baseline="0">
              <a:solidFill>
                <a:srgbClr val="000000"/>
              </a:solidFill>
            </a:rPr>
            <a:t>神経原性疾患～脊髄性筋萎縮症、筋委縮性側索硬化症　等</a:t>
          </a:r>
          <a:r>
            <a:rPr lang="en-US" cap="none" sz="1100" b="0" i="0" u="none" baseline="0">
              <a:solidFill>
                <a:srgbClr val="000000"/>
              </a:solidFill>
            </a:rPr>
            <a:t>
</a:t>
          </a:r>
          <a:r>
            <a:rPr lang="en-US" cap="none" sz="1100" b="0" i="0" u="none" baseline="0">
              <a:solidFill>
                <a:srgbClr val="000000"/>
              </a:solidFill>
            </a:rPr>
            <a:t>骨系統疾患～軟骨無形成症、骨形成不全症　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6</xdr:row>
      <xdr:rowOff>152400</xdr:rowOff>
    </xdr:from>
    <xdr:to>
      <xdr:col>30</xdr:col>
      <xdr:colOff>171450</xdr:colOff>
      <xdr:row>13</xdr:row>
      <xdr:rowOff>57150</xdr:rowOff>
    </xdr:to>
    <xdr:sp>
      <xdr:nvSpPr>
        <xdr:cNvPr id="1" name="四角形吹き出し 1"/>
        <xdr:cNvSpPr>
          <a:spLocks/>
        </xdr:cNvSpPr>
      </xdr:nvSpPr>
      <xdr:spPr>
        <a:xfrm>
          <a:off x="7239000" y="1400175"/>
          <a:ext cx="5114925" cy="1276350"/>
        </a:xfrm>
        <a:prstGeom prst="wedgeRectCallout">
          <a:avLst>
            <a:gd name="adj1" fmla="val -55740"/>
            <a:gd name="adj2" fmla="val 17939"/>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項目別の疾患名の例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小児がん　　　　　～白血病、固形腫瘍、脳腫瘍　等</a:t>
          </a:r>
          <a:r>
            <a:rPr lang="en-US" cap="none" sz="1100" b="0" i="0" u="none" baseline="0">
              <a:solidFill>
                <a:srgbClr val="000000"/>
              </a:solidFill>
            </a:rPr>
            <a:t>
</a:t>
          </a:r>
          <a:r>
            <a:rPr lang="en-US" cap="none" sz="1100" b="0" i="0" u="none" baseline="0">
              <a:solidFill>
                <a:srgbClr val="000000"/>
              </a:solidFill>
            </a:rPr>
            <a:t>慢性心疾患　　　　～不整脈、心筋症、心臓血管系の奇形　等</a:t>
          </a:r>
          <a:r>
            <a:rPr lang="en-US" cap="none" sz="1100" b="0" i="0" u="none" baseline="0">
              <a:solidFill>
                <a:srgbClr val="000000"/>
              </a:solidFill>
            </a:rPr>
            <a:t>
</a:t>
          </a:r>
          <a:r>
            <a:rPr lang="en-US" cap="none" sz="1100" b="0" i="0" u="none" baseline="0">
              <a:solidFill>
                <a:srgbClr val="000000"/>
              </a:solidFill>
            </a:rPr>
            <a:t>脳・神経・筋疾患　～てんかん、高次脳機能障がい、筋ジストロフィ　等</a:t>
          </a:r>
          <a:r>
            <a:rPr lang="en-US" cap="none" sz="1100" b="0" i="0" u="none" baseline="0">
              <a:solidFill>
                <a:srgbClr val="000000"/>
              </a:solidFill>
            </a:rPr>
            <a:t>
</a:t>
          </a:r>
          <a:r>
            <a:rPr lang="en-US" cap="none" sz="1100" b="0" i="0" u="none" baseline="0">
              <a:solidFill>
                <a:srgbClr val="000000"/>
              </a:solidFill>
            </a:rPr>
            <a:t>精神疾患及び心身症～統合失調症、うつ病、神経症　等</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13</xdr:row>
      <xdr:rowOff>142875</xdr:rowOff>
    </xdr:from>
    <xdr:to>
      <xdr:col>16</xdr:col>
      <xdr:colOff>276225</xdr:colOff>
      <xdr:row>21</xdr:row>
      <xdr:rowOff>19050</xdr:rowOff>
    </xdr:to>
    <xdr:sp>
      <xdr:nvSpPr>
        <xdr:cNvPr id="1" name="テキスト ボックス 1"/>
        <xdr:cNvSpPr txBox="1">
          <a:spLocks noChangeArrowheads="1"/>
        </xdr:cNvSpPr>
      </xdr:nvSpPr>
      <xdr:spPr>
        <a:xfrm>
          <a:off x="4038600" y="4219575"/>
          <a:ext cx="4524375" cy="1247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Arial"/>
              <a:ea typeface="Arial"/>
              <a:cs typeface="Arial"/>
            </a:rPr>
            <a:t>※</a:t>
          </a:r>
          <a:r>
            <a:rPr lang="en-US" cap="none" sz="1800" b="0" i="0" u="none" baseline="0">
              <a:solidFill>
                <a:srgbClr val="000000"/>
              </a:solidFill>
              <a:latin typeface="ＭＳ ゴシック"/>
              <a:ea typeface="ＭＳ ゴシック"/>
              <a:cs typeface="ＭＳ ゴシック"/>
            </a:rPr>
            <a:t>　このシートは入力不要です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18</xdr:row>
      <xdr:rowOff>133350</xdr:rowOff>
    </xdr:from>
    <xdr:to>
      <xdr:col>17</xdr:col>
      <xdr:colOff>209550</xdr:colOff>
      <xdr:row>27</xdr:row>
      <xdr:rowOff>133350</xdr:rowOff>
    </xdr:to>
    <xdr:sp>
      <xdr:nvSpPr>
        <xdr:cNvPr id="1" name="テキスト ボックス 2"/>
        <xdr:cNvSpPr txBox="1">
          <a:spLocks noChangeArrowheads="1"/>
        </xdr:cNvSpPr>
      </xdr:nvSpPr>
      <xdr:spPr>
        <a:xfrm>
          <a:off x="5133975" y="4924425"/>
          <a:ext cx="4810125" cy="1543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ＭＳ ゴシック"/>
              <a:ea typeface="ＭＳ ゴシック"/>
              <a:cs typeface="ＭＳ ゴシック"/>
            </a:rPr>
            <a:t>　このシートは入力不要です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BP174"/>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192" customWidth="1"/>
    <col min="2" max="2" width="6.625" style="192" customWidth="1"/>
    <col min="3" max="27" width="3.625" style="192" customWidth="1"/>
    <col min="28" max="31" width="2.625" style="192" customWidth="1"/>
    <col min="32" max="32" width="14.625" style="192" customWidth="1"/>
    <col min="33" max="16384" width="9.00390625" style="192" customWidth="1"/>
  </cols>
  <sheetData>
    <row r="2" spans="2:27" ht="13.5" customHeight="1">
      <c r="B2" s="1030" t="s">
        <v>527</v>
      </c>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row>
    <row r="3" spans="2:27" ht="13.5" customHeight="1">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row>
    <row r="4" spans="2:27" ht="13.5" customHeight="1">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row>
    <row r="5" spans="2:27" ht="13.5" customHeight="1">
      <c r="B5" s="1030"/>
      <c r="C5" s="1030"/>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row>
    <row r="6" spans="2:27" ht="13.5" customHeight="1">
      <c r="B6" s="1030"/>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row>
    <row r="7" spans="2:27" ht="13.5" customHeight="1">
      <c r="B7" s="1030"/>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row>
    <row r="8" spans="2:27" ht="13.5" customHeight="1">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row>
    <row r="9" spans="2:27" ht="13.5" customHeight="1">
      <c r="B9" s="1030"/>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row>
    <row r="10" spans="2:27" ht="13.5" customHeight="1">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row>
    <row r="11" spans="3:22" ht="13.5" customHeight="1" thickBot="1">
      <c r="C11" s="786"/>
      <c r="D11" s="786"/>
      <c r="E11" s="786"/>
      <c r="F11" s="786"/>
      <c r="G11" s="786"/>
      <c r="H11" s="786"/>
      <c r="I11" s="786"/>
      <c r="J11" s="786"/>
      <c r="K11" s="786"/>
      <c r="L11" s="786"/>
      <c r="M11" s="786"/>
      <c r="N11" s="786"/>
      <c r="O11" s="786"/>
      <c r="P11" s="786"/>
      <c r="Q11" s="786"/>
      <c r="R11" s="786"/>
      <c r="S11" s="786"/>
      <c r="T11" s="786"/>
      <c r="U11" s="786"/>
      <c r="V11" s="786"/>
    </row>
    <row r="12" spans="3:27" ht="21" customHeight="1" thickBot="1">
      <c r="C12" s="1109" t="s">
        <v>384</v>
      </c>
      <c r="D12" s="1110"/>
      <c r="E12" s="1110"/>
      <c r="F12" s="1111"/>
      <c r="G12" s="1124"/>
      <c r="H12" s="1125"/>
      <c r="I12" s="1125"/>
      <c r="J12" s="1125"/>
      <c r="K12" s="1125"/>
      <c r="L12" s="1125"/>
      <c r="M12" s="1125"/>
      <c r="N12" s="1125"/>
      <c r="O12" s="1125"/>
      <c r="P12" s="1125"/>
      <c r="Q12" s="1125"/>
      <c r="R12" s="1125"/>
      <c r="S12" s="1125"/>
      <c r="T12" s="1125"/>
      <c r="U12" s="1125"/>
      <c r="V12" s="1125"/>
      <c r="W12" s="1125"/>
      <c r="X12" s="1126"/>
      <c r="Z12" s="889"/>
      <c r="AA12" s="889"/>
    </row>
    <row r="13" spans="3:24" ht="13.5" customHeight="1" thickBot="1">
      <c r="C13" s="1112"/>
      <c r="D13" s="1112"/>
      <c r="E13" s="1112"/>
      <c r="F13" s="1112"/>
      <c r="G13" s="1127"/>
      <c r="H13" s="1127"/>
      <c r="I13" s="1127"/>
      <c r="J13" s="1127"/>
      <c r="K13" s="1127"/>
      <c r="L13" s="1127"/>
      <c r="M13" s="1127"/>
      <c r="N13" s="1127"/>
      <c r="O13" s="1127"/>
      <c r="P13" s="1127"/>
      <c r="Q13" s="1127"/>
      <c r="R13" s="1127"/>
      <c r="S13" s="1127"/>
      <c r="T13" s="1127"/>
      <c r="U13" s="1127"/>
      <c r="V13" s="1127"/>
      <c r="W13" s="1127"/>
      <c r="X13" s="1127"/>
    </row>
    <row r="14" spans="3:27" ht="21" customHeight="1" thickBot="1">
      <c r="C14" s="1109" t="s">
        <v>352</v>
      </c>
      <c r="D14" s="1110"/>
      <c r="E14" s="1110"/>
      <c r="F14" s="1111"/>
      <c r="G14" s="1124"/>
      <c r="H14" s="1125"/>
      <c r="I14" s="1125"/>
      <c r="J14" s="1125"/>
      <c r="K14" s="1125"/>
      <c r="L14" s="1125"/>
      <c r="M14" s="1125"/>
      <c r="N14" s="1125"/>
      <c r="O14" s="1125"/>
      <c r="P14" s="1125"/>
      <c r="Q14" s="1125"/>
      <c r="R14" s="1125"/>
      <c r="S14" s="1125"/>
      <c r="T14" s="1125"/>
      <c r="U14" s="1125"/>
      <c r="V14" s="1125"/>
      <c r="W14" s="1125"/>
      <c r="X14" s="1126"/>
      <c r="Z14" s="889"/>
      <c r="AA14" s="889"/>
    </row>
    <row r="15" spans="3:24" ht="13.5" customHeight="1" thickBot="1">
      <c r="C15" s="1112"/>
      <c r="D15" s="1112"/>
      <c r="E15" s="1112"/>
      <c r="F15" s="1112"/>
      <c r="G15" s="1127"/>
      <c r="H15" s="1127"/>
      <c r="I15" s="1127"/>
      <c r="J15" s="1127"/>
      <c r="K15" s="1127"/>
      <c r="L15" s="1127"/>
      <c r="M15" s="1127"/>
      <c r="N15" s="1127"/>
      <c r="O15" s="1127"/>
      <c r="P15" s="1127"/>
      <c r="Q15" s="1127"/>
      <c r="R15" s="1127"/>
      <c r="S15" s="1127"/>
      <c r="T15" s="1127"/>
      <c r="U15" s="1127"/>
      <c r="V15" s="1127"/>
      <c r="W15" s="1127"/>
      <c r="X15" s="1127"/>
    </row>
    <row r="16" spans="3:24" ht="21" customHeight="1" thickBot="1">
      <c r="C16" s="1109" t="s">
        <v>327</v>
      </c>
      <c r="D16" s="1110"/>
      <c r="E16" s="1110"/>
      <c r="F16" s="1111"/>
      <c r="G16" s="1124"/>
      <c r="H16" s="1125"/>
      <c r="I16" s="1125"/>
      <c r="J16" s="1125"/>
      <c r="K16" s="1125"/>
      <c r="L16" s="1125"/>
      <c r="M16" s="1125"/>
      <c r="N16" s="1125"/>
      <c r="O16" s="1125"/>
      <c r="P16" s="1125"/>
      <c r="Q16" s="1125"/>
      <c r="R16" s="1125"/>
      <c r="S16" s="1125"/>
      <c r="T16" s="1125"/>
      <c r="U16" s="1125"/>
      <c r="V16" s="1125"/>
      <c r="W16" s="1125"/>
      <c r="X16" s="1126"/>
    </row>
    <row r="17" spans="3:24" ht="13.5" customHeight="1" thickBot="1">
      <c r="C17" s="1112"/>
      <c r="D17" s="1112"/>
      <c r="E17" s="1112"/>
      <c r="F17" s="1112"/>
      <c r="G17" s="1121"/>
      <c r="H17" s="1121"/>
      <c r="I17" s="1121"/>
      <c r="J17" s="1121"/>
      <c r="K17" s="1121"/>
      <c r="L17" s="1121"/>
      <c r="M17" s="1121"/>
      <c r="N17" s="1121"/>
      <c r="O17" s="1121"/>
      <c r="P17" s="1121"/>
      <c r="Q17" s="1121"/>
      <c r="R17" s="1121"/>
      <c r="S17" s="1121"/>
      <c r="T17" s="1121"/>
      <c r="U17" s="1121"/>
      <c r="V17" s="1121"/>
      <c r="W17" s="1121"/>
      <c r="X17" s="1121"/>
    </row>
    <row r="18" spans="3:24" ht="21" customHeight="1" thickBot="1">
      <c r="C18" s="1109" t="s">
        <v>334</v>
      </c>
      <c r="D18" s="1110"/>
      <c r="E18" s="1110"/>
      <c r="F18" s="1111"/>
      <c r="G18" s="1124"/>
      <c r="H18" s="1125"/>
      <c r="I18" s="1125"/>
      <c r="J18" s="1125"/>
      <c r="K18" s="1125"/>
      <c r="L18" s="1125"/>
      <c r="M18" s="1125"/>
      <c r="N18" s="1125"/>
      <c r="O18" s="1125"/>
      <c r="P18" s="1125"/>
      <c r="Q18" s="1125"/>
      <c r="R18" s="1125"/>
      <c r="S18" s="1125"/>
      <c r="T18" s="1125"/>
      <c r="U18" s="1125"/>
      <c r="V18" s="1125"/>
      <c r="W18" s="1125"/>
      <c r="X18" s="1126"/>
    </row>
    <row r="19" spans="3:22" ht="13.5" customHeight="1">
      <c r="C19" s="786"/>
      <c r="D19" s="786"/>
      <c r="E19" s="786"/>
      <c r="F19" s="786"/>
      <c r="G19" s="786"/>
      <c r="H19" s="786"/>
      <c r="I19" s="786"/>
      <c r="J19" s="786"/>
      <c r="K19" s="786"/>
      <c r="L19" s="786"/>
      <c r="M19" s="786"/>
      <c r="N19" s="786"/>
      <c r="O19" s="786"/>
      <c r="P19" s="786"/>
      <c r="Q19" s="786"/>
      <c r="R19" s="786"/>
      <c r="S19" s="786"/>
      <c r="T19" s="786"/>
      <c r="U19" s="786"/>
      <c r="V19" s="786"/>
    </row>
    <row r="20" spans="2:18" ht="16.5" customHeight="1" thickBot="1">
      <c r="B20" s="780" t="s">
        <v>503</v>
      </c>
      <c r="C20" s="568"/>
      <c r="D20" s="568"/>
      <c r="E20" s="568"/>
      <c r="F20" s="568"/>
      <c r="G20" s="568"/>
      <c r="H20" s="568"/>
      <c r="I20" s="568"/>
      <c r="J20" s="568"/>
      <c r="K20" s="568"/>
      <c r="L20" s="568"/>
      <c r="M20" s="568"/>
      <c r="N20" s="568"/>
      <c r="O20" s="568"/>
      <c r="P20" s="568"/>
      <c r="Q20" s="568"/>
      <c r="R20" s="568"/>
    </row>
    <row r="21" spans="2:27" ht="13.5">
      <c r="B21" s="1046" t="s">
        <v>25</v>
      </c>
      <c r="C21" s="1047"/>
      <c r="D21" s="1048"/>
      <c r="E21" s="1052" t="s">
        <v>33</v>
      </c>
      <c r="F21" s="1054" t="s">
        <v>26</v>
      </c>
      <c r="G21" s="1047"/>
      <c r="H21" s="1047"/>
      <c r="I21" s="1047"/>
      <c r="J21" s="1048"/>
      <c r="K21" s="1055" t="s">
        <v>27</v>
      </c>
      <c r="L21" s="1055" t="s">
        <v>28</v>
      </c>
      <c r="M21" s="1057" t="s">
        <v>29</v>
      </c>
      <c r="N21" s="1058"/>
      <c r="O21" s="1052" t="s">
        <v>32</v>
      </c>
      <c r="P21" s="1059" t="s">
        <v>227</v>
      </c>
      <c r="Q21" s="1060"/>
      <c r="R21" s="1059" t="s">
        <v>516</v>
      </c>
      <c r="S21" s="1060"/>
      <c r="T21" s="1043" t="s">
        <v>519</v>
      </c>
      <c r="U21" s="1044"/>
      <c r="V21" s="1044"/>
      <c r="W21" s="1044"/>
      <c r="X21" s="1044"/>
      <c r="Y21" s="1044"/>
      <c r="Z21" s="1044"/>
      <c r="AA21" s="1045"/>
    </row>
    <row r="22" spans="2:27" ht="85.5" customHeight="1" thickBot="1">
      <c r="B22" s="1049"/>
      <c r="C22" s="1050"/>
      <c r="D22" s="1051"/>
      <c r="E22" s="1053"/>
      <c r="F22" s="890" t="s">
        <v>11</v>
      </c>
      <c r="G22" s="891" t="s">
        <v>12</v>
      </c>
      <c r="H22" s="891" t="s">
        <v>10</v>
      </c>
      <c r="I22" s="891" t="s">
        <v>84</v>
      </c>
      <c r="J22" s="892" t="s">
        <v>14</v>
      </c>
      <c r="K22" s="1056"/>
      <c r="L22" s="1056"/>
      <c r="M22" s="893" t="s">
        <v>30</v>
      </c>
      <c r="N22" s="894" t="s">
        <v>31</v>
      </c>
      <c r="O22" s="1053"/>
      <c r="P22" s="1061"/>
      <c r="Q22" s="1062"/>
      <c r="R22" s="1061"/>
      <c r="S22" s="1063"/>
      <c r="T22" s="895" t="s">
        <v>91</v>
      </c>
      <c r="U22" s="896" t="s">
        <v>98</v>
      </c>
      <c r="V22" s="896" t="s">
        <v>10</v>
      </c>
      <c r="W22" s="897" t="s">
        <v>84</v>
      </c>
      <c r="X22" s="897" t="s">
        <v>518</v>
      </c>
      <c r="Y22" s="897" t="s">
        <v>15</v>
      </c>
      <c r="Z22" s="957" t="s">
        <v>326</v>
      </c>
      <c r="AA22" s="962" t="s">
        <v>524</v>
      </c>
    </row>
    <row r="23" spans="2:40" ht="13.5">
      <c r="B23" s="1098" t="s">
        <v>487</v>
      </c>
      <c r="C23" s="1099"/>
      <c r="D23" s="1100"/>
      <c r="E23" s="908" t="s">
        <v>38</v>
      </c>
      <c r="F23" s="909"/>
      <c r="G23" s="910"/>
      <c r="H23" s="910" t="s">
        <v>38</v>
      </c>
      <c r="I23" s="910" t="s">
        <v>38</v>
      </c>
      <c r="J23" s="911" t="s">
        <v>38</v>
      </c>
      <c r="K23" s="908">
        <v>24</v>
      </c>
      <c r="L23" s="908" t="s">
        <v>37</v>
      </c>
      <c r="M23" s="912"/>
      <c r="N23" s="912"/>
      <c r="O23" s="908">
        <v>18</v>
      </c>
      <c r="P23" s="1118" t="s">
        <v>153</v>
      </c>
      <c r="Q23" s="1100"/>
      <c r="R23" s="1118" t="s">
        <v>214</v>
      </c>
      <c r="S23" s="1099"/>
      <c r="T23" s="913"/>
      <c r="U23" s="914"/>
      <c r="V23" s="914" t="s">
        <v>520</v>
      </c>
      <c r="W23" s="915"/>
      <c r="X23" s="915"/>
      <c r="Y23" s="915"/>
      <c r="Z23" s="958"/>
      <c r="AA23" s="963"/>
      <c r="AG23" s="1036" t="s">
        <v>525</v>
      </c>
      <c r="AH23" s="1036"/>
      <c r="AI23" s="1102" t="s">
        <v>342</v>
      </c>
      <c r="AJ23" s="1102"/>
      <c r="AK23" s="1102" t="s">
        <v>380</v>
      </c>
      <c r="AL23" s="1102"/>
      <c r="AM23" s="1102" t="s">
        <v>348</v>
      </c>
      <c r="AN23" s="1102"/>
    </row>
    <row r="24" spans="2:40" ht="14.25" thickBot="1">
      <c r="B24" s="1103" t="s">
        <v>488</v>
      </c>
      <c r="C24" s="1104"/>
      <c r="D24" s="1105"/>
      <c r="E24" s="916"/>
      <c r="F24" s="917" t="s">
        <v>38</v>
      </c>
      <c r="G24" s="918"/>
      <c r="H24" s="918" t="s">
        <v>38</v>
      </c>
      <c r="I24" s="918" t="s">
        <v>506</v>
      </c>
      <c r="J24" s="919" t="s">
        <v>507</v>
      </c>
      <c r="K24" s="916">
        <v>48</v>
      </c>
      <c r="L24" s="916" t="s">
        <v>147</v>
      </c>
      <c r="M24" s="916">
        <v>22</v>
      </c>
      <c r="N24" s="916">
        <v>19</v>
      </c>
      <c r="O24" s="916">
        <v>28</v>
      </c>
      <c r="P24" s="1122" t="s">
        <v>214</v>
      </c>
      <c r="Q24" s="1105"/>
      <c r="R24" s="1122" t="s">
        <v>153</v>
      </c>
      <c r="S24" s="1104"/>
      <c r="T24" s="920" t="s">
        <v>38</v>
      </c>
      <c r="U24" s="921"/>
      <c r="V24" s="921" t="s">
        <v>38</v>
      </c>
      <c r="W24" s="922"/>
      <c r="X24" s="922"/>
      <c r="Y24" s="922"/>
      <c r="Z24" s="959"/>
      <c r="AA24" s="964"/>
      <c r="AG24" s="969" t="s">
        <v>37</v>
      </c>
      <c r="AH24" s="969" t="s">
        <v>147</v>
      </c>
      <c r="AI24" s="969" t="s">
        <v>37</v>
      </c>
      <c r="AJ24" s="969" t="s">
        <v>147</v>
      </c>
      <c r="AK24" s="969" t="s">
        <v>37</v>
      </c>
      <c r="AL24" s="969" t="s">
        <v>147</v>
      </c>
      <c r="AM24" s="969" t="s">
        <v>37</v>
      </c>
      <c r="AN24" s="969" t="s">
        <v>147</v>
      </c>
    </row>
    <row r="25" spans="2:40" ht="13.5">
      <c r="B25" s="1064"/>
      <c r="C25" s="1065"/>
      <c r="D25" s="1066"/>
      <c r="E25" s="923"/>
      <c r="F25" s="924"/>
      <c r="G25" s="925"/>
      <c r="H25" s="925"/>
      <c r="I25" s="925"/>
      <c r="J25" s="926"/>
      <c r="K25" s="923"/>
      <c r="L25" s="923"/>
      <c r="M25" s="923"/>
      <c r="N25" s="923"/>
      <c r="O25" s="923"/>
      <c r="P25" s="1123"/>
      <c r="Q25" s="1066"/>
      <c r="R25" s="1123"/>
      <c r="S25" s="1065"/>
      <c r="T25" s="927"/>
      <c r="U25" s="928"/>
      <c r="V25" s="928"/>
      <c r="W25" s="928"/>
      <c r="X25" s="928"/>
      <c r="Y25" s="928"/>
      <c r="Z25" s="960"/>
      <c r="AA25" s="965"/>
      <c r="AC25" s="192">
        <f>COUNTA(F25:J25)</f>
        <v>0</v>
      </c>
      <c r="AF25" s="967" t="s">
        <v>91</v>
      </c>
      <c r="AG25" s="789">
        <f>_xlfn.COUNTIFS($T$25:$T$39,"◎",$L$25:$L$39,"男",$AA$25:$AA$39,"")+_xlfn.COUNTIFS($T$25:$T$39,"○",$L$25:$L$39,"男",$AA$25:$AA$39,"")</f>
        <v>0</v>
      </c>
      <c r="AH25" s="789">
        <f>_xlfn.COUNTIFS($T$25:$T$39,"◎",$L$25:$L$39,"女",$AA$25:$AA$39,"")+_xlfn.COUNTIFS($T$25:$T$39,"○",$L$25:$L$39,"女",$AA$25:$AA$39,"")</f>
        <v>0</v>
      </c>
      <c r="AI25" s="416">
        <f>_xlfn.COUNTIFS($T$25:$T$39,"○",$L$25:$L$39,"男",$AC$25:$AC$39,"&gt;0",$AA$25:$AA$39,"")</f>
        <v>0</v>
      </c>
      <c r="AJ25" s="416">
        <f>_xlfn.COUNTIFS($T$25:$T$39,"○",$L$25:$L$39,"女",$AC$25:$AC$39,"&gt;0",$AA$25:$AA$39,"")</f>
        <v>0</v>
      </c>
      <c r="AK25" s="416">
        <f>_xlfn.COUNTIFS($T$25:$T$39,"○",$L$25:$L$39,"男",$P$25:$P$39,"有",$AA$25:$AA$39,"")</f>
        <v>0</v>
      </c>
      <c r="AL25" s="416">
        <f>_xlfn.COUNTIFS($T$25:$T$39,"○",$L$25:$L$39,"女",$P$25:$P$39,"有",$AA$25:$AA$39,"")</f>
        <v>0</v>
      </c>
      <c r="AM25" s="416">
        <f>_xlfn.COUNTIFS($T$25:$T$39,"○",$L$25:$L$39,"男",$R$25:$R$39,"有",$AA$25:$AA$39,"")</f>
        <v>0</v>
      </c>
      <c r="AN25" s="416">
        <f>_xlfn.COUNTIFS($T$25:$T$39,"○",$L$25:$L$39,"女",$R$25:$R$39,"有",$AA$25:$AA$39,"")</f>
        <v>0</v>
      </c>
    </row>
    <row r="26" spans="2:40" ht="13.5" customHeight="1">
      <c r="B26" s="1079"/>
      <c r="C26" s="1080"/>
      <c r="D26" s="1081"/>
      <c r="E26" s="929"/>
      <c r="F26" s="930"/>
      <c r="G26" s="931"/>
      <c r="H26" s="931"/>
      <c r="I26" s="931"/>
      <c r="J26" s="932"/>
      <c r="K26" s="929"/>
      <c r="L26" s="929"/>
      <c r="M26" s="923"/>
      <c r="N26" s="923"/>
      <c r="O26" s="929"/>
      <c r="P26" s="1101"/>
      <c r="Q26" s="1081"/>
      <c r="R26" s="1101"/>
      <c r="S26" s="1081"/>
      <c r="T26" s="933"/>
      <c r="U26" s="934"/>
      <c r="V26" s="934"/>
      <c r="W26" s="934"/>
      <c r="X26" s="934"/>
      <c r="Y26" s="934"/>
      <c r="Z26" s="961"/>
      <c r="AA26" s="966"/>
      <c r="AC26" s="192">
        <f aca="true" t="shared" si="0" ref="AC26:AC39">COUNTA(F26:J26)</f>
        <v>0</v>
      </c>
      <c r="AF26" s="967" t="s">
        <v>98</v>
      </c>
      <c r="AG26" s="789">
        <f>_xlfn.COUNTIFS($U$25:$U$39,"◎",$L$25:$L$39,"男",$AA$25:$AA$39,"")+_xlfn.COUNTIFS($U$25:$U$39,"○",$L$25:$L$39,"男",$AA$25:$AA$39,"")</f>
        <v>0</v>
      </c>
      <c r="AH26" s="789">
        <f>_xlfn.COUNTIFS($U$25:$U$39,"◎",$L$25:$L$39,"女",$AA$25:$AA$39,"")+_xlfn.COUNTIFS($U$25:$U$39,"○",$L$25:$L$39,"女",$AA$25:$AA$39,"")</f>
        <v>0</v>
      </c>
      <c r="AI26" s="416">
        <f>_xlfn.COUNTIFS($U$25:$U$39,"○",$L$25:$L$39,"男",$AC$25:$AC$39,"&gt;0",$AA$25:$AA$39,"")</f>
        <v>0</v>
      </c>
      <c r="AJ26" s="416">
        <f>_xlfn.COUNTIFS($U$25:$U$39,"○",$L$25:$L$39,"女",$AC$25:$AC$39,"&gt;0",$AA$25:$AA$39,"")</f>
        <v>0</v>
      </c>
      <c r="AK26" s="416">
        <f>_xlfn.COUNTIFS($U$25:$U$39,"○",$L$25:$L$39,"男",$P$25:$P$39,"有",$AA$25:$AA$39,"")</f>
        <v>0</v>
      </c>
      <c r="AL26" s="416">
        <f>_xlfn.COUNTIFS($U$25:$U$39,"○",$L$25:$L$39,"女",$P$25:$P$39,"有",$AA$25:$AA$39,"")</f>
        <v>0</v>
      </c>
      <c r="AM26" s="416">
        <f>_xlfn.COUNTIFS($U$25:$U$39,"○",$L$25:$L$39,"男",$R$25:$R$39,"有",$AA$25:$AA$39,"")</f>
        <v>0</v>
      </c>
      <c r="AN26" s="416">
        <f>_xlfn.COUNTIFS($U$25:$U$39,"○",$L$25:$L$39,"女",$R$25:$R$39,"有",$AA$25:$AA$39,"")</f>
        <v>0</v>
      </c>
    </row>
    <row r="27" spans="2:40" ht="13.5" customHeight="1">
      <c r="B27" s="1115"/>
      <c r="C27" s="1114"/>
      <c r="D27" s="1116"/>
      <c r="E27" s="980"/>
      <c r="F27" s="981"/>
      <c r="G27" s="982"/>
      <c r="H27" s="982"/>
      <c r="I27" s="982"/>
      <c r="J27" s="983"/>
      <c r="K27" s="980"/>
      <c r="L27" s="980"/>
      <c r="M27" s="935"/>
      <c r="N27" s="935"/>
      <c r="O27" s="980"/>
      <c r="P27" s="1113"/>
      <c r="Q27" s="1116"/>
      <c r="R27" s="1113"/>
      <c r="S27" s="1114"/>
      <c r="T27" s="933"/>
      <c r="U27" s="934"/>
      <c r="V27" s="934"/>
      <c r="W27" s="934"/>
      <c r="X27" s="934"/>
      <c r="Y27" s="934"/>
      <c r="Z27" s="961"/>
      <c r="AA27" s="966"/>
      <c r="AC27" s="192">
        <f t="shared" si="0"/>
        <v>0</v>
      </c>
      <c r="AF27" s="967" t="s">
        <v>10</v>
      </c>
      <c r="AG27" s="789">
        <f>_xlfn.COUNTIFS($V$25:$V$39,"◎",$L$25:$L$39,"男",$AA$25:$AA$39,"")+_xlfn.COUNTIFS($V$25:$V$39,"○",$L$25:$L$39,"男",$AA$25:$AA$39,"")</f>
        <v>0</v>
      </c>
      <c r="AH27" s="789">
        <f>_xlfn.COUNTIFS($V$25:$V$39,"◎",$L$25:$L$39,"女",$AA$25:$AA$39,"")+_xlfn.COUNTIFS($V$25:$V$39,"○",$L$25:$L$39,"女",$AA$25:$AA$39,"")</f>
        <v>0</v>
      </c>
      <c r="AI27" s="416">
        <f>_xlfn.COUNTIFS($V$25:$V$39,"○",$L$25:$L$39,"男",$AC$25:$AC$39,"&gt;0",$AA$25:$AA$39,"")</f>
        <v>0</v>
      </c>
      <c r="AJ27" s="416">
        <f>_xlfn.COUNTIFS($V$25:$V$39,"○",$L$25:$L$39,"女",$AC$25:$AC$39,"&gt;0",$AA$25:$AA$39,"")</f>
        <v>0</v>
      </c>
      <c r="AK27" s="416">
        <f>_xlfn.COUNTIFS($V$25:$V$39,"○",$L$25:$L$39,"男",$P$25:$P$39,"有",$AA$25:$AA$39,"")</f>
        <v>0</v>
      </c>
      <c r="AL27" s="416">
        <f>_xlfn.COUNTIFS($V$25:$V$39,"○",$L$25:$L$39,"女",$P$25:$P$39,"有",$AA$25:$AA$39,"")</f>
        <v>0</v>
      </c>
      <c r="AM27" s="416">
        <f>_xlfn.COUNTIFS($V$25:$V$39,"○",$L$25:$L$39,"男",$R$25:$R$39,"有",$AA$25:$AA$39,"")</f>
        <v>0</v>
      </c>
      <c r="AN27" s="416">
        <f>_xlfn.COUNTIFS($V$25:$V$39,"○",$L$25:$L$39,"女",$R$25:$R$39,"有",$AA$25:$AA$39,"")</f>
        <v>0</v>
      </c>
    </row>
    <row r="28" spans="2:40" ht="13.5">
      <c r="B28" s="1079"/>
      <c r="C28" s="1080"/>
      <c r="D28" s="1081"/>
      <c r="E28" s="929"/>
      <c r="F28" s="930"/>
      <c r="G28" s="931"/>
      <c r="H28" s="931"/>
      <c r="I28" s="931"/>
      <c r="J28" s="932"/>
      <c r="K28" s="929"/>
      <c r="L28" s="929"/>
      <c r="M28" s="929"/>
      <c r="N28" s="929"/>
      <c r="O28" s="929"/>
      <c r="P28" s="1101"/>
      <c r="Q28" s="1081"/>
      <c r="R28" s="1101"/>
      <c r="S28" s="1081"/>
      <c r="T28" s="933"/>
      <c r="U28" s="934"/>
      <c r="V28" s="934"/>
      <c r="W28" s="934"/>
      <c r="X28" s="934"/>
      <c r="Y28" s="934"/>
      <c r="Z28" s="961"/>
      <c r="AA28" s="966"/>
      <c r="AC28" s="192">
        <f t="shared" si="0"/>
        <v>0</v>
      </c>
      <c r="AF28" s="968" t="s">
        <v>84</v>
      </c>
      <c r="AG28" s="789">
        <f>_xlfn.COUNTIFS($W$25:$W$39,"◎",$L$25:$L$39,"男",$AA$25:$AA$39,"")+_xlfn.COUNTIFS($W$25:$W$39,"○",$L$25:$L$39,"男",$AA$25:$AA$39,"")</f>
        <v>0</v>
      </c>
      <c r="AH28" s="789">
        <f>_xlfn.COUNTIFS($W$25:$W$39,"◎",$L$25:$L$39,"女",$AA$25:$AA$39,"")+_xlfn.COUNTIFS($W$25:$W$39,"○",$L$25:$L$39,"女",$AA$25:$AA$39,"")</f>
        <v>0</v>
      </c>
      <c r="AI28" s="416">
        <f>_xlfn.COUNTIFS($W$25:$W$39,"○",$L$25:$L$39,"男",$AC$25:$AC$39,"&gt;0",$AA$25:$AA$39,"")</f>
        <v>0</v>
      </c>
      <c r="AJ28" s="416">
        <f>_xlfn.COUNTIFS($W$25:$W$39,"○",$L$25:$L$39,"女",$AC$25:$AC$39,"&gt;0",$AA$25:$AA$39,"")</f>
        <v>0</v>
      </c>
      <c r="AK28" s="416">
        <f>_xlfn.COUNTIFS($W$25:$W$39,"○",$L$25:$L$39,"男",$P$25:$P$39,"有",$AA$25:$AA$39,"")</f>
        <v>0</v>
      </c>
      <c r="AL28" s="416">
        <f>_xlfn.COUNTIFS($W$25:$W$39,"○",$L$25:$L$39,"女",$P$25:$P$39,"有",$AA$25:$AA$39,"")</f>
        <v>0</v>
      </c>
      <c r="AM28" s="416">
        <f>_xlfn.COUNTIFS($W$25:$W$39,"○",$L$25:$L$39,"男",$R$25:$R$39,"有",$AA$25:$AA$39,"")</f>
        <v>0</v>
      </c>
      <c r="AN28" s="416">
        <f>_xlfn.COUNTIFS($W$25:$W$39,"○",$L$25:$L$39,"女",$R$25:$R$39,"有",$AA$25:$AA$39,"")</f>
        <v>0</v>
      </c>
    </row>
    <row r="29" spans="2:40" ht="13.5">
      <c r="B29" s="1079"/>
      <c r="C29" s="1080"/>
      <c r="D29" s="1081"/>
      <c r="E29" s="929"/>
      <c r="F29" s="930"/>
      <c r="G29" s="931"/>
      <c r="H29" s="931"/>
      <c r="I29" s="931"/>
      <c r="J29" s="932"/>
      <c r="K29" s="929"/>
      <c r="L29" s="929"/>
      <c r="M29" s="929"/>
      <c r="N29" s="929"/>
      <c r="O29" s="929"/>
      <c r="P29" s="1101"/>
      <c r="Q29" s="1081"/>
      <c r="R29" s="1101"/>
      <c r="S29" s="1081"/>
      <c r="T29" s="933"/>
      <c r="U29" s="934"/>
      <c r="V29" s="934"/>
      <c r="W29" s="934"/>
      <c r="X29" s="934"/>
      <c r="Y29" s="934"/>
      <c r="Z29" s="961"/>
      <c r="AA29" s="966"/>
      <c r="AC29" s="192">
        <f t="shared" si="0"/>
        <v>0</v>
      </c>
      <c r="AF29" s="968" t="s">
        <v>518</v>
      </c>
      <c r="AG29" s="789">
        <f>_xlfn.COUNTIFS($X$25:$X$39,"◎",$L$25:$L$39,"男",$AA$25:$AA$39,"")+_xlfn.COUNTIFS($X$25:$X$39,"○",$L$25:$L$39,"男",$AA$25:$AA$39,"")</f>
        <v>0</v>
      </c>
      <c r="AH29" s="789">
        <f>_xlfn.COUNTIFS($X$25:$X$39,"◎",$L$25:$L$39,"女",$AA$25:$AA$39,"")+_xlfn.COUNTIFS($X$25:$X$39,"○",$L$25:$L$39,"女",$AA$25:$AA$39,"")</f>
        <v>0</v>
      </c>
      <c r="AI29" s="416">
        <f>_xlfn.COUNTIFS($X$25:$X$39,"○",$L$25:$L$39,"男",$AC$25:$AC$39,"&gt;0",$AA$25:$AA$39,"")</f>
        <v>0</v>
      </c>
      <c r="AJ29" s="416">
        <f>_xlfn.COUNTIFS($X$25:$X$39,"○",$L$25:$L$39,"女",$AC$25:$AC$39,"&gt;0",$AA$25:$AA$39,"")</f>
        <v>0</v>
      </c>
      <c r="AK29" s="416">
        <f>_xlfn.COUNTIFS($X$25:$X$39,"○",$L$25:$L$39,"男",$P$25:$P$39,"有",$AA$25:$AA$39,"")</f>
        <v>0</v>
      </c>
      <c r="AL29" s="416">
        <f>_xlfn.COUNTIFS($X$25:$X$39,"○",$L$25:$L$39,"女",$P$25:$P$39,"有",$AA$25:$AA$39,"")</f>
        <v>0</v>
      </c>
      <c r="AM29" s="416">
        <f>_xlfn.COUNTIFS($X$25:$X$39,"○",$L$25:$L$39,"男",$R$25:$R$39,"有",$AA$25:$AA$39,"")</f>
        <v>0</v>
      </c>
      <c r="AN29" s="416">
        <f>_xlfn.COUNTIFS($X$25:$X$39,"○",$L$25:$L$39,"女",$R$25:$R$39,"有",$AA$25:$AA$39,"")</f>
        <v>0</v>
      </c>
    </row>
    <row r="30" spans="2:40" ht="13.5">
      <c r="B30" s="1079"/>
      <c r="C30" s="1080"/>
      <c r="D30" s="1081"/>
      <c r="E30" s="929"/>
      <c r="F30" s="930"/>
      <c r="G30" s="931"/>
      <c r="H30" s="931"/>
      <c r="I30" s="931"/>
      <c r="J30" s="932"/>
      <c r="K30" s="929"/>
      <c r="L30" s="929"/>
      <c r="M30" s="929"/>
      <c r="N30" s="929"/>
      <c r="O30" s="929"/>
      <c r="P30" s="1101"/>
      <c r="Q30" s="1081"/>
      <c r="R30" s="1101"/>
      <c r="S30" s="1081"/>
      <c r="T30" s="933"/>
      <c r="U30" s="934"/>
      <c r="V30" s="934"/>
      <c r="W30" s="934"/>
      <c r="X30" s="934"/>
      <c r="Y30" s="934"/>
      <c r="Z30" s="961"/>
      <c r="AA30" s="966"/>
      <c r="AC30" s="192">
        <f t="shared" si="0"/>
        <v>0</v>
      </c>
      <c r="AF30" s="968" t="s">
        <v>15</v>
      </c>
      <c r="AG30" s="789">
        <f>_xlfn.COUNTIFS($Y$25:$Y$39,"◎",$L$25:$L$39,"男",$AA$25:$AA$39,"")+_xlfn.COUNTIFS($Y$25:$Y$39,"○",$L$25:$L$39,"男",$AA$25:$AA$39,"")</f>
        <v>0</v>
      </c>
      <c r="AH30" s="789">
        <f>_xlfn.COUNTIFS($Y$25:$Y$39,"◎",$L$25:$L$39,"女",$AA$25:$AA$39,"")+_xlfn.COUNTIFS($Y$25:$Y$39,"○",$L$25:$L$39,"女",$AA$25:$AA$39,"")</f>
        <v>0</v>
      </c>
      <c r="AI30" s="416">
        <f>_xlfn.COUNTIFS($Y$25:$Y$39,"○",$L$25:$L$39,"男",$AC$25:$AC$39,"&gt;0",$AA$25:$AA$39,"")</f>
        <v>0</v>
      </c>
      <c r="AJ30" s="416">
        <f>_xlfn.COUNTIFS($Y$25:$Y$39,"○",$L$25:$L$39,"女",$AC$25:$AC$39,"&gt;0",$AA$25:$AA$39,"")</f>
        <v>0</v>
      </c>
      <c r="AK30" s="416">
        <f>_xlfn.COUNTIFS($Y$25:$Y$39,"○",$L$25:$L$39,"男",$P$25:$P$39,"有",$AA$25:$AA$39,"")</f>
        <v>0</v>
      </c>
      <c r="AL30" s="416">
        <f>_xlfn.COUNTIFS($Y$25:$Y$39,"○",$L$25:$L$39,"女",$P$25:$P$39,"有",$AA$25:$AA$39,"")</f>
        <v>0</v>
      </c>
      <c r="AM30" s="416">
        <f>_xlfn.COUNTIFS($Y$25:$Y$39,"○",$L$25:$L$39,"男",$R$25:$R$39,"有",$AA$25:$AA$39,"")</f>
        <v>0</v>
      </c>
      <c r="AN30" s="416">
        <f>_xlfn.COUNTIFS($Y$25:$Y$39,"○",$L$25:$L$39,"女",$R$25:$R$39,"有",$AA$25:$AA$39,"")</f>
        <v>0</v>
      </c>
    </row>
    <row r="31" spans="2:40" ht="13.5">
      <c r="B31" s="1079"/>
      <c r="C31" s="1080"/>
      <c r="D31" s="1081"/>
      <c r="E31" s="929"/>
      <c r="F31" s="930"/>
      <c r="G31" s="931"/>
      <c r="H31" s="931"/>
      <c r="I31" s="931"/>
      <c r="J31" s="932"/>
      <c r="K31" s="929"/>
      <c r="L31" s="929"/>
      <c r="M31" s="929"/>
      <c r="N31" s="929"/>
      <c r="O31" s="929"/>
      <c r="P31" s="1101"/>
      <c r="Q31" s="1081"/>
      <c r="R31" s="1101"/>
      <c r="S31" s="1081"/>
      <c r="T31" s="933"/>
      <c r="U31" s="934"/>
      <c r="V31" s="934"/>
      <c r="W31" s="934"/>
      <c r="X31" s="934"/>
      <c r="Y31" s="934"/>
      <c r="Z31" s="961"/>
      <c r="AA31" s="966"/>
      <c r="AC31" s="192">
        <f t="shared" si="0"/>
        <v>0</v>
      </c>
      <c r="AF31" s="968" t="s">
        <v>326</v>
      </c>
      <c r="AG31" s="789">
        <f>_xlfn.COUNTIFS($Z$25:$Z$39,"◎",$L$25:$L$39,"男",$AA$25:$AA$39,"")+_xlfn.COUNTIFS($Z$25:$Z$39,"○",$L$25:$L$39,"男",$AA$25:$AA$39,"")</f>
        <v>0</v>
      </c>
      <c r="AH31" s="789">
        <f>_xlfn.COUNTIFS($Z$25:$Z$39,"◎",$L$25:$L$39,"女",$AA$25:$AA$39,"")+_xlfn.COUNTIFS($Z$25:$Z$39,"○",$L$25:$L$39,"女",$AA$25:$AA$39,"")</f>
        <v>0</v>
      </c>
      <c r="AI31" s="416">
        <f>_xlfn.COUNTIFS($Z$25:$Z$39,"○",$L$25:$L$39,"男",$AC$25:$AC$39,"&gt;0",$AA$25:$AA$39,"")</f>
        <v>0</v>
      </c>
      <c r="AJ31" s="416">
        <f>_xlfn.COUNTIFS($Z$25:$Z$39,"○",$L$25:$L$39,"女",$AC$25:$AC$39,"&gt;0",$AA$25:$AA$39,"")</f>
        <v>0</v>
      </c>
      <c r="AK31" s="416">
        <f>_xlfn.COUNTIFS($Z$25:$Z$39,"○",$L$25:$L$39,"男",$P$25:$P$39,"有",$AA$25:$AA$39,"")</f>
        <v>0</v>
      </c>
      <c r="AL31" s="416">
        <f>_xlfn.COUNTIFS($Z$25:$Z$39,"○",$L$25:$L$39,"女",$P$25:$P$39,"有",$AA$25:$AA$39,"")</f>
        <v>0</v>
      </c>
      <c r="AM31" s="416">
        <f>_xlfn.COUNTIFS($Z$25:$Z$39,"○",$L$25:$L$39,"男",$R$25:$R$39,"有",$AA$25:$AA$39,"")</f>
        <v>0</v>
      </c>
      <c r="AN31" s="416">
        <f>_xlfn.COUNTIFS($Z$25:$Z$39,"○",$L$25:$L$39,"女",$R$25:$R$39,"有",$AA$25:$AA$39,"")</f>
        <v>0</v>
      </c>
    </row>
    <row r="32" spans="2:40" ht="13.5">
      <c r="B32" s="1079"/>
      <c r="C32" s="1080"/>
      <c r="D32" s="1081"/>
      <c r="E32" s="929"/>
      <c r="F32" s="930"/>
      <c r="G32" s="931"/>
      <c r="H32" s="931"/>
      <c r="I32" s="931"/>
      <c r="J32" s="932"/>
      <c r="K32" s="929"/>
      <c r="L32" s="929"/>
      <c r="M32" s="929"/>
      <c r="N32" s="929"/>
      <c r="O32" s="929"/>
      <c r="P32" s="1101"/>
      <c r="Q32" s="1081"/>
      <c r="R32" s="1101"/>
      <c r="S32" s="1081"/>
      <c r="T32" s="984"/>
      <c r="U32" s="934"/>
      <c r="V32" s="934"/>
      <c r="W32" s="934"/>
      <c r="X32" s="934"/>
      <c r="Y32" s="934"/>
      <c r="Z32" s="961"/>
      <c r="AA32" s="966"/>
      <c r="AC32" s="192">
        <f t="shared" si="0"/>
        <v>0</v>
      </c>
      <c r="AF32" s="968" t="s">
        <v>524</v>
      </c>
      <c r="AG32" s="789">
        <f>_xlfn.COUNTIFS($AA$25:$AA$39,"◎",$L$25:$L$39,"男",$AA$25:$AA$39,"")+_xlfn.COUNTIFS($AA$25:$AA$39,"○",$L$25:$L$39,"男",$AA$25:$AA$39,"")</f>
        <v>0</v>
      </c>
      <c r="AH32" s="789">
        <f>_xlfn.COUNTIFS($AA$25:$AA$39,"◎",$L$25:$L$39,"女",$AA$25:$AA$39,"")+_xlfn.COUNTIFS($AA$25:$AA$39,"○",$L$25:$L$39,"女",$AA$25:$AA$39,"")</f>
        <v>0</v>
      </c>
      <c r="AI32" s="416">
        <f>_xlfn.COUNTIFS($AA$25:$AA$39,"○",$L$25:$L$39,"男",$AC$25:$AC$39,"&gt;0",$AA$25:$AA$39,"")</f>
        <v>0</v>
      </c>
      <c r="AJ32" s="416">
        <f>_xlfn.COUNTIFS($AA$25:$AA$39,"○",$L$25:$L$39,"女",$AC$25:$AC$39,"&gt;0",$AA$25:$AA$39,"")</f>
        <v>0</v>
      </c>
      <c r="AK32" s="416">
        <f>_xlfn.COUNTIFS($AA$25:$AA$39,"○",$L$25:$L$39,"男",$P$25:$P$39,"有",$AA$25:$AA$39,"")</f>
        <v>0</v>
      </c>
      <c r="AL32" s="416">
        <f>_xlfn.COUNTIFS($AA$25:$AA$39,"○",$L$25:$L$39,"女",$P$25:$P$39,"有",$AA$25:$AA$39,"")</f>
        <v>0</v>
      </c>
      <c r="AM32" s="416">
        <f>_xlfn.COUNTIFS($AA$25:$AA$39,"○",$L$25:$L$39,"男",$R$25:$R$39,"有",$AA$25:$AA$39,"")</f>
        <v>0</v>
      </c>
      <c r="AN32" s="416">
        <f>_xlfn.COUNTIFS($AA$25:$AA$39,"○",$L$25:$L$39,"女",$R$25:$R$39,"有",$AA$25:$AA$39,"")</f>
        <v>0</v>
      </c>
    </row>
    <row r="33" spans="2:48" ht="13.5">
      <c r="B33" s="1079"/>
      <c r="C33" s="1080"/>
      <c r="D33" s="1081"/>
      <c r="E33" s="929"/>
      <c r="F33" s="930"/>
      <c r="G33" s="931"/>
      <c r="H33" s="931"/>
      <c r="I33" s="931"/>
      <c r="J33" s="932"/>
      <c r="K33" s="929"/>
      <c r="L33" s="929"/>
      <c r="M33" s="929"/>
      <c r="N33" s="929"/>
      <c r="O33" s="929"/>
      <c r="P33" s="1101"/>
      <c r="Q33" s="1081"/>
      <c r="R33" s="1101"/>
      <c r="S33" s="1081"/>
      <c r="T33" s="933"/>
      <c r="U33" s="928"/>
      <c r="V33" s="928"/>
      <c r="W33" s="928"/>
      <c r="X33" s="928"/>
      <c r="Y33" s="928"/>
      <c r="Z33" s="960"/>
      <c r="AA33" s="966"/>
      <c r="AC33" s="192">
        <f t="shared" si="0"/>
        <v>0</v>
      </c>
      <c r="AF33" s="970"/>
      <c r="AG33" s="970"/>
      <c r="AH33" s="970"/>
      <c r="AI33" s="971"/>
      <c r="AJ33" s="971"/>
      <c r="AK33" s="971"/>
      <c r="AL33" s="971"/>
      <c r="AM33" s="972"/>
      <c r="AN33" s="971"/>
      <c r="AO33" s="972"/>
      <c r="AP33" s="971"/>
      <c r="AQ33" s="972"/>
      <c r="AR33" s="971"/>
      <c r="AS33" s="971"/>
      <c r="AT33" s="970"/>
      <c r="AU33" s="973"/>
      <c r="AV33" s="973"/>
    </row>
    <row r="34" spans="2:48" ht="13.5">
      <c r="B34" s="1079"/>
      <c r="C34" s="1080"/>
      <c r="D34" s="1081"/>
      <c r="E34" s="929"/>
      <c r="F34" s="930"/>
      <c r="G34" s="931"/>
      <c r="H34" s="931"/>
      <c r="I34" s="931"/>
      <c r="J34" s="932"/>
      <c r="K34" s="929"/>
      <c r="L34" s="929"/>
      <c r="M34" s="929"/>
      <c r="N34" s="929"/>
      <c r="O34" s="929"/>
      <c r="P34" s="1101"/>
      <c r="Q34" s="1081"/>
      <c r="R34" s="1101"/>
      <c r="S34" s="1081"/>
      <c r="T34" s="933"/>
      <c r="U34" s="934"/>
      <c r="V34" s="934"/>
      <c r="W34" s="934"/>
      <c r="X34" s="934"/>
      <c r="Y34" s="934"/>
      <c r="Z34" s="961"/>
      <c r="AA34" s="966"/>
      <c r="AC34" s="192">
        <f t="shared" si="0"/>
        <v>0</v>
      </c>
      <c r="AF34" s="907"/>
      <c r="AG34" s="907"/>
      <c r="AH34" s="907"/>
      <c r="AI34" s="540"/>
      <c r="AJ34" s="540"/>
      <c r="AK34" s="540"/>
      <c r="AL34" s="540"/>
      <c r="AM34" s="974"/>
      <c r="AN34" s="540"/>
      <c r="AO34" s="974"/>
      <c r="AP34" s="540"/>
      <c r="AQ34" s="974"/>
      <c r="AR34" s="540"/>
      <c r="AS34" s="540"/>
      <c r="AT34" s="907"/>
      <c r="AU34" s="975"/>
      <c r="AV34" s="975"/>
    </row>
    <row r="35" spans="2:48" ht="13.5">
      <c r="B35" s="1079"/>
      <c r="C35" s="1080"/>
      <c r="D35" s="1081"/>
      <c r="E35" s="929"/>
      <c r="F35" s="930"/>
      <c r="G35" s="931"/>
      <c r="H35" s="931"/>
      <c r="I35" s="931"/>
      <c r="J35" s="932"/>
      <c r="K35" s="929"/>
      <c r="L35" s="929"/>
      <c r="M35" s="929"/>
      <c r="N35" s="929"/>
      <c r="O35" s="929"/>
      <c r="P35" s="1101"/>
      <c r="Q35" s="1081"/>
      <c r="R35" s="1101"/>
      <c r="S35" s="1081"/>
      <c r="T35" s="933"/>
      <c r="U35" s="934"/>
      <c r="V35" s="934"/>
      <c r="W35" s="934"/>
      <c r="X35" s="934"/>
      <c r="Y35" s="934"/>
      <c r="Z35" s="961"/>
      <c r="AA35" s="966"/>
      <c r="AC35" s="192">
        <f t="shared" si="0"/>
        <v>0</v>
      </c>
      <c r="AF35" s="907"/>
      <c r="AG35" s="907"/>
      <c r="AH35" s="907"/>
      <c r="AI35" s="540"/>
      <c r="AJ35" s="540"/>
      <c r="AK35" s="540"/>
      <c r="AL35" s="540"/>
      <c r="AM35" s="974"/>
      <c r="AN35" s="540"/>
      <c r="AO35" s="974"/>
      <c r="AP35" s="540"/>
      <c r="AQ35" s="974"/>
      <c r="AR35" s="540"/>
      <c r="AS35" s="540"/>
      <c r="AT35" s="907"/>
      <c r="AU35" s="975"/>
      <c r="AV35" s="975"/>
    </row>
    <row r="36" spans="2:48" ht="13.5">
      <c r="B36" s="1079"/>
      <c r="C36" s="1080"/>
      <c r="D36" s="1081"/>
      <c r="E36" s="929"/>
      <c r="F36" s="930"/>
      <c r="G36" s="931"/>
      <c r="H36" s="931"/>
      <c r="I36" s="931"/>
      <c r="J36" s="932"/>
      <c r="K36" s="929"/>
      <c r="L36" s="929"/>
      <c r="M36" s="929"/>
      <c r="N36" s="929"/>
      <c r="O36" s="929"/>
      <c r="P36" s="1101"/>
      <c r="Q36" s="1081"/>
      <c r="R36" s="1101"/>
      <c r="S36" s="1081"/>
      <c r="T36" s="933"/>
      <c r="U36" s="934"/>
      <c r="V36" s="934"/>
      <c r="W36" s="934"/>
      <c r="X36" s="934"/>
      <c r="Y36" s="934"/>
      <c r="Z36" s="961"/>
      <c r="AA36" s="966"/>
      <c r="AC36" s="192">
        <f t="shared" si="0"/>
        <v>0</v>
      </c>
      <c r="AG36" s="1036" t="s">
        <v>525</v>
      </c>
      <c r="AH36" s="1036"/>
      <c r="AI36" s="1102" t="s">
        <v>342</v>
      </c>
      <c r="AJ36" s="1102"/>
      <c r="AK36" s="1102" t="s">
        <v>380</v>
      </c>
      <c r="AL36" s="1102"/>
      <c r="AM36" s="1102" t="s">
        <v>348</v>
      </c>
      <c r="AN36" s="1102"/>
      <c r="AO36" s="974"/>
      <c r="AP36" s="540"/>
      <c r="AQ36" s="974"/>
      <c r="AR36" s="540"/>
      <c r="AS36" s="540"/>
      <c r="AT36" s="907"/>
      <c r="AU36" s="975"/>
      <c r="AV36" s="975"/>
    </row>
    <row r="37" spans="2:48" ht="13.5">
      <c r="B37" s="1088"/>
      <c r="C37" s="1089"/>
      <c r="D37" s="1090"/>
      <c r="E37" s="923"/>
      <c r="F37" s="924"/>
      <c r="G37" s="925"/>
      <c r="H37" s="925"/>
      <c r="I37" s="925"/>
      <c r="J37" s="926"/>
      <c r="K37" s="923"/>
      <c r="L37" s="923"/>
      <c r="M37" s="923"/>
      <c r="N37" s="923"/>
      <c r="O37" s="923"/>
      <c r="P37" s="1119"/>
      <c r="Q37" s="1090"/>
      <c r="R37" s="1119"/>
      <c r="S37" s="1089"/>
      <c r="T37" s="933"/>
      <c r="U37" s="934"/>
      <c r="V37" s="934"/>
      <c r="W37" s="934"/>
      <c r="X37" s="934"/>
      <c r="Y37" s="934"/>
      <c r="Z37" s="961"/>
      <c r="AA37" s="966"/>
      <c r="AC37" s="192">
        <f t="shared" si="0"/>
        <v>0</v>
      </c>
      <c r="AG37" s="969" t="s">
        <v>37</v>
      </c>
      <c r="AH37" s="969" t="s">
        <v>147</v>
      </c>
      <c r="AI37" s="969" t="s">
        <v>37</v>
      </c>
      <c r="AJ37" s="969" t="s">
        <v>147</v>
      </c>
      <c r="AK37" s="969" t="s">
        <v>37</v>
      </c>
      <c r="AL37" s="969" t="s">
        <v>147</v>
      </c>
      <c r="AM37" s="969" t="s">
        <v>37</v>
      </c>
      <c r="AN37" s="969" t="s">
        <v>147</v>
      </c>
      <c r="AO37" s="974"/>
      <c r="AP37" s="540"/>
      <c r="AQ37" s="974"/>
      <c r="AR37" s="540"/>
      <c r="AS37" s="540"/>
      <c r="AT37" s="907"/>
      <c r="AU37" s="975"/>
      <c r="AV37" s="975"/>
    </row>
    <row r="38" spans="2:48" ht="13.5">
      <c r="B38" s="1079"/>
      <c r="C38" s="1080"/>
      <c r="D38" s="1081"/>
      <c r="E38" s="929"/>
      <c r="F38" s="930"/>
      <c r="G38" s="931"/>
      <c r="H38" s="931"/>
      <c r="I38" s="931"/>
      <c r="J38" s="932"/>
      <c r="K38" s="929"/>
      <c r="L38" s="929"/>
      <c r="M38" s="923"/>
      <c r="N38" s="923"/>
      <c r="O38" s="929"/>
      <c r="P38" s="1101"/>
      <c r="Q38" s="1081"/>
      <c r="R38" s="1101"/>
      <c r="S38" s="1081"/>
      <c r="T38" s="933"/>
      <c r="U38" s="934"/>
      <c r="V38" s="934"/>
      <c r="W38" s="934"/>
      <c r="X38" s="934"/>
      <c r="Y38" s="934"/>
      <c r="Z38" s="961"/>
      <c r="AA38" s="966"/>
      <c r="AC38" s="192">
        <f t="shared" si="0"/>
        <v>0</v>
      </c>
      <c r="AF38" s="967" t="s">
        <v>91</v>
      </c>
      <c r="AG38" s="789">
        <f>_xlfn.COUNTIFS($T$25:$T$39,"◎",$L$25:$L$39,"男",$AA$25:$AA$39,"○")+_xlfn.COUNTIFS($T$25:$T$39,"○",$L$25:$L$39,"男",$AA$25:$AA$39,"○")</f>
        <v>0</v>
      </c>
      <c r="AH38" s="789">
        <f>_xlfn.COUNTIFS($T$25:$T$39,"◎",$L$25:$L$39,"女",$AA$25:$AA$39,"○")+_xlfn.COUNTIFS($T$25:$T$39,"○",$L$25:$L$39,"女",$AA$25:$AA$39,"○")</f>
        <v>0</v>
      </c>
      <c r="AI38" s="416">
        <f>_xlfn.COUNTIFS($T$25:$T$39,"○",$L$25:$L$39,"男",$AC$25:$AC$39,"&gt;0",$AA$25:$AA$39,"○")</f>
        <v>0</v>
      </c>
      <c r="AJ38" s="416">
        <f>_xlfn.COUNTIFS($T$25:$T$39,"○",$L$25:$L$39,"女",$AC$25:$AC$39,"&gt;0",$AA$25:$AA$39,"○")</f>
        <v>0</v>
      </c>
      <c r="AK38" s="416">
        <f>_xlfn.COUNTIFS($T$25:$T$39,"○",$L$25:$L$39,"男",$P$25:$P$39,"有",$AA$25:$AA$39,"○")</f>
        <v>0</v>
      </c>
      <c r="AL38" s="416">
        <f>_xlfn.COUNTIFS($T$25:$T$39,"○",$L$25:$L$39,"女",$P$25:$P$39,"有",$AA$25:$AA$39,"○")</f>
        <v>0</v>
      </c>
      <c r="AM38" s="416">
        <f>_xlfn.COUNTIFS($T$25:$T$39,"○",$L$25:$L$39,"男",$R$25:$R$39,"有",$AA$25:$AA$39,"○")</f>
        <v>0</v>
      </c>
      <c r="AN38" s="416">
        <f>_xlfn.COUNTIFS($T$25:$T$39,"○",$L$25:$L$39,"女",$R$25:$R$39,"有",$AA$25:$AA$39,"○")</f>
        <v>0</v>
      </c>
      <c r="AO38" s="974"/>
      <c r="AP38" s="540"/>
      <c r="AQ38" s="974"/>
      <c r="AR38" s="540"/>
      <c r="AS38" s="540"/>
      <c r="AT38" s="907"/>
      <c r="AU38" s="975"/>
      <c r="AV38" s="975"/>
    </row>
    <row r="39" spans="2:48" ht="14.25" thickBot="1">
      <c r="B39" s="1095"/>
      <c r="C39" s="1096"/>
      <c r="D39" s="1097"/>
      <c r="E39" s="936"/>
      <c r="F39" s="985"/>
      <c r="G39" s="986"/>
      <c r="H39" s="986"/>
      <c r="I39" s="986"/>
      <c r="J39" s="987"/>
      <c r="K39" s="936"/>
      <c r="L39" s="936"/>
      <c r="M39" s="936"/>
      <c r="N39" s="936"/>
      <c r="O39" s="936"/>
      <c r="P39" s="1117"/>
      <c r="Q39" s="1097"/>
      <c r="R39" s="1117"/>
      <c r="S39" s="1096"/>
      <c r="T39" s="988"/>
      <c r="U39" s="989"/>
      <c r="V39" s="989"/>
      <c r="W39" s="989"/>
      <c r="X39" s="989"/>
      <c r="Y39" s="989"/>
      <c r="Z39" s="990"/>
      <c r="AA39" s="991"/>
      <c r="AC39" s="192">
        <f t="shared" si="0"/>
        <v>0</v>
      </c>
      <c r="AF39" s="967" t="s">
        <v>98</v>
      </c>
      <c r="AG39" s="789">
        <f>_xlfn.COUNTIFS($U$25:$U$39,"◎",$L$25:$L$39,"男",$AA$25:$AA$39,"○")+_xlfn.COUNTIFS($U$25:$U$39,"○",$L$25:$L$39,"男",$AA$25:$AA$39,"○")</f>
        <v>0</v>
      </c>
      <c r="AH39" s="789">
        <f>_xlfn.COUNTIFS($U$25:$U$39,"◎",$L$25:$L$39,"女",$AA$25:$AA$39,"○")+_xlfn.COUNTIFS($U$25:$U$39,"○",$L$25:$L$39,"女",$AA$25:$AA$39,"○")</f>
        <v>0</v>
      </c>
      <c r="AI39" s="416">
        <f>_xlfn.COUNTIFS($U$25:$U$39,"○",$L$25:$L$39,"男",$AC$25:$AC$39,"&gt;0",$AA$25:$AA$39,"○")</f>
        <v>0</v>
      </c>
      <c r="AJ39" s="416">
        <f>_xlfn.COUNTIFS($U$25:$U$39,"○",$L$25:$L$39,"女",$AC$25:$AC$39,"&gt;0",$AA$25:$AA$39,"○")</f>
        <v>0</v>
      </c>
      <c r="AK39" s="416">
        <f>_xlfn.COUNTIFS($U$25:$U$39,"○",$L$25:$L$39,"男",$P$25:$P$39,"有",$AA$25:$AA$39,"○")</f>
        <v>0</v>
      </c>
      <c r="AL39" s="416">
        <f>_xlfn.COUNTIFS($U$25:$U$39,"○",$L$25:$L$39,"女",$P$25:$P$39,"有",$AA$25:$AA$39,"○")</f>
        <v>0</v>
      </c>
      <c r="AM39" s="416">
        <f>_xlfn.COUNTIFS($U$25:$U$39,"○",$L$25:$L$39,"男",$R$25:$R$39,"有",$AA$25:$AA$39,"○")</f>
        <v>0</v>
      </c>
      <c r="AN39" s="416">
        <f>_xlfn.COUNTIFS($U$25:$U$39,"○",$L$25:$L$39,"女",$R$25:$R$39,"有",$AA$25:$AA$39,"○")</f>
        <v>0</v>
      </c>
      <c r="AO39" s="974"/>
      <c r="AP39" s="540"/>
      <c r="AQ39" s="974"/>
      <c r="AR39" s="540"/>
      <c r="AS39" s="540"/>
      <c r="AT39" s="907"/>
      <c r="AU39" s="975"/>
      <c r="AV39" s="975"/>
    </row>
    <row r="40" spans="2:48" ht="13.5">
      <c r="B40" s="192" t="s">
        <v>504</v>
      </c>
      <c r="AF40" s="967" t="s">
        <v>10</v>
      </c>
      <c r="AG40" s="789">
        <f>_xlfn.COUNTIFS($V$25:$V$39,"◎",$L$25:$L$39,"男",$AA$25:$AA$39,"○")+_xlfn.COUNTIFS($V$25:$V$39,"○",$L$25:$L$39,"男",$AA$25:$AA$39,"○")</f>
        <v>0</v>
      </c>
      <c r="AH40" s="789">
        <f>_xlfn.COUNTIFS($V$25:$V$39,"◎",$L$25:$L$39,"女",$AA$25:$AA$39,"○")+_xlfn.COUNTIFS($V$25:$V$39,"○",$L$25:$L$39,"女",$AA$25:$AA$39,"○")</f>
        <v>0</v>
      </c>
      <c r="AI40" s="416">
        <f>_xlfn.COUNTIFS($V$25:$V$39,"○",$L$25:$L$39,"男",$AC$25:$AC$39,"&gt;0",$AA$25:$AA$39,"○")</f>
        <v>0</v>
      </c>
      <c r="AJ40" s="416">
        <f>_xlfn.COUNTIFS($V$25:$V$39,"○",$L$25:$L$39,"女",$AC$25:$AC$39,"&gt;0",$AA$25:$AA$39,"○")</f>
        <v>0</v>
      </c>
      <c r="AK40" s="416">
        <f>_xlfn.COUNTIFS($V$25:$V$39,"○",$L$25:$L$39,"男",$P$25:$P$39,"有",$AA$25:$AA$39,"○")</f>
        <v>0</v>
      </c>
      <c r="AL40" s="416">
        <f>_xlfn.COUNTIFS($V$25:$V$39,"○",$L$25:$L$39,"女",$P$25:$P$39,"有",$AA$25:$AA$39,"○")</f>
        <v>0</v>
      </c>
      <c r="AM40" s="416">
        <f>_xlfn.COUNTIFS($V$25:$V$39,"○",$L$25:$L$39,"男",$R$25:$R$39,"有",$AA$25:$AA$39,"○")</f>
        <v>0</v>
      </c>
      <c r="AN40" s="416">
        <f>_xlfn.COUNTIFS($V$25:$V$39,"○",$L$25:$L$39,"女",$R$25:$R$39,"有",$AA$25:$AA$39,"○")</f>
        <v>0</v>
      </c>
      <c r="AO40" s="424"/>
      <c r="AP40" s="408"/>
      <c r="AQ40" s="424"/>
      <c r="AR40" s="408"/>
      <c r="AU40" s="595"/>
      <c r="AV40" s="595"/>
    </row>
    <row r="41" spans="2:68" ht="13.5">
      <c r="B41" s="192" t="s">
        <v>543</v>
      </c>
      <c r="AF41" s="968" t="s">
        <v>84</v>
      </c>
      <c r="AG41" s="789">
        <f>_xlfn.COUNTIFS($W$25:$W$39,"◎",$L$25:$L$39,"男",$AA$25:$AA$39,"○")+_xlfn.COUNTIFS($W$25:$W$39,"○",$L$25:$L$39,"男",$AA$25:$AA$39,"○")</f>
        <v>0</v>
      </c>
      <c r="AH41" s="789">
        <f>_xlfn.COUNTIFS($W$25:$W$39,"◎",$L$25:$L$39,"女",$AA$25:$AA$39,"○")+_xlfn.COUNTIFS($W$25:$W$39,"○",$L$25:$L$39,"女",$AA$25:$AA$39,"○")</f>
        <v>0</v>
      </c>
      <c r="AI41" s="416">
        <f>_xlfn.COUNTIFS($W$25:$W$39,"○",$L$25:$L$39,"男",$AC$25:$AC$39,"&gt;0",$AA$25:$AA$39,"○")</f>
        <v>0</v>
      </c>
      <c r="AJ41" s="416">
        <f>_xlfn.COUNTIFS($W$25:$W$39,"○",$L$25:$L$39,"女",$AC$25:$AC$39,"&gt;0",$AA$25:$AA$39,"○")</f>
        <v>0</v>
      </c>
      <c r="AK41" s="416">
        <f>_xlfn.COUNTIFS($W$25:$W$39,"○",$L$25:$L$39,"男",$P$25:$P$39,"有",$AA$25:$AA$39,"○")</f>
        <v>0</v>
      </c>
      <c r="AL41" s="416">
        <f>_xlfn.COUNTIFS($W$25:$W$39,"○",$L$25:$L$39,"女",$P$25:$P$39,"有",$AA$25:$AA$39,"○")</f>
        <v>0</v>
      </c>
      <c r="AM41" s="416">
        <f>_xlfn.COUNTIFS($W$25:$W$39,"○",$L$25:$L$39,"男",$R$25:$R$39,"有",$AA$25:$AA$39,"○")</f>
        <v>0</v>
      </c>
      <c r="AN41" s="416">
        <f>_xlfn.COUNTIFS($W$25:$W$39,"○",$L$25:$L$39,"女",$R$25:$R$39,"有",$AA$25:$AA$39,"○")</f>
        <v>0</v>
      </c>
      <c r="AO41" s="903"/>
      <c r="AP41" s="903"/>
      <c r="AQ41" s="903"/>
      <c r="AR41" s="903"/>
      <c r="AS41" s="903"/>
      <c r="AT41" s="903"/>
      <c r="AU41" s="903"/>
      <c r="AV41" s="903"/>
      <c r="AW41" s="785"/>
      <c r="AX41" s="785"/>
      <c r="AY41" s="785"/>
      <c r="AZ41" s="785"/>
      <c r="BA41" s="785"/>
      <c r="BB41" s="785"/>
      <c r="BC41" s="785"/>
      <c r="BD41" s="785"/>
      <c r="BE41" s="785"/>
      <c r="BF41" s="785"/>
      <c r="BG41" s="785"/>
      <c r="BH41" s="785"/>
      <c r="BI41" s="785"/>
      <c r="BJ41" s="785"/>
      <c r="BK41" s="785"/>
      <c r="BL41" s="785"/>
      <c r="BM41" s="785"/>
      <c r="BN41" s="785"/>
      <c r="BO41" s="785"/>
      <c r="BP41" s="785"/>
    </row>
    <row r="42" spans="2:68" ht="13.5">
      <c r="B42" s="192" t="s">
        <v>482</v>
      </c>
      <c r="AF42" s="968" t="s">
        <v>518</v>
      </c>
      <c r="AG42" s="789">
        <f>_xlfn.COUNTIFS($X$25:$X$39,"◎",$L$25:$L$39,"男",$AA$25:$AA$39,"○")+_xlfn.COUNTIFS($X$25:$X$39,"○",$L$25:$L$39,"男",$AA$25:$AA$39,"○")</f>
        <v>0</v>
      </c>
      <c r="AH42" s="789">
        <f>_xlfn.COUNTIFS($X$25:$X$39,"◎",$L$25:$L$39,"女",$AA$25:$AA$39,"○")+_xlfn.COUNTIFS($X$25:$X$39,"○",$L$25:$L$39,"女",$AA$25:$AA$39,"○")</f>
        <v>0</v>
      </c>
      <c r="AI42" s="416">
        <f>_xlfn.COUNTIFS($X$25:$X$39,"○",$L$25:$L$39,"男",$AC$25:$AC$39,"&gt;0",$AA$25:$AA$39,"○")</f>
        <v>0</v>
      </c>
      <c r="AJ42" s="416">
        <f>_xlfn.COUNTIFS($X$25:$X$39,"○",$L$25:$L$39,"女",$AC$25:$AC$39,"&gt;0",$AA$25:$AA$39,"○")</f>
        <v>0</v>
      </c>
      <c r="AK42" s="416">
        <f>_xlfn.COUNTIFS($X$25:$X$39,"○",$L$25:$L$39,"男",$P$25:$P$39,"有",$AA$25:$AA$39,"○")</f>
        <v>0</v>
      </c>
      <c r="AL42" s="416">
        <f>_xlfn.COUNTIFS($X$25:$X$39,"○",$L$25:$L$39,"女",$P$25:$P$39,"有",$AA$25:$AA$39,"○")</f>
        <v>0</v>
      </c>
      <c r="AM42" s="416">
        <f>_xlfn.COUNTIFS($X$25:$X$39,"○",$L$25:$L$39,"男",$R$25:$R$39,"有",$AA$25:$AA$39,"○")</f>
        <v>0</v>
      </c>
      <c r="AN42" s="416">
        <f>_xlfn.COUNTIFS($X$25:$X$39,"○",$L$25:$L$39,"女",$R$25:$R$39,"有",$AA$25:$AA$39,"○")</f>
        <v>0</v>
      </c>
      <c r="AO42" s="903"/>
      <c r="AP42" s="903"/>
      <c r="AQ42" s="903"/>
      <c r="AR42" s="903"/>
      <c r="AS42" s="903"/>
      <c r="AT42" s="903"/>
      <c r="AU42" s="903"/>
      <c r="AV42" s="903"/>
      <c r="AW42" s="785"/>
      <c r="AX42" s="785"/>
      <c r="AY42" s="785"/>
      <c r="AZ42" s="785"/>
      <c r="BA42" s="785"/>
      <c r="BB42" s="785"/>
      <c r="BC42" s="785"/>
      <c r="BD42" s="785"/>
      <c r="BE42" s="785"/>
      <c r="BF42" s="785"/>
      <c r="BG42" s="785"/>
      <c r="BH42" s="785"/>
      <c r="BI42" s="785"/>
      <c r="BJ42" s="785"/>
      <c r="BK42" s="785"/>
      <c r="BL42" s="785"/>
      <c r="BM42" s="785"/>
      <c r="BN42" s="785"/>
      <c r="BO42" s="785"/>
      <c r="BP42" s="785"/>
    </row>
    <row r="43" spans="2:68" ht="13.5" customHeight="1">
      <c r="B43" s="592" t="s">
        <v>542</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F43" s="968" t="s">
        <v>15</v>
      </c>
      <c r="AG43" s="789">
        <f>_xlfn.COUNTIFS($Y$25:$Y$39,"◎",$L$25:$L$39,"男",$AA$25:$AA$39,"○")+_xlfn.COUNTIFS($Y$25:$Y$39,"○",$L$25:$L$39,"男",$AA$25:$AA$39,"○")</f>
        <v>0</v>
      </c>
      <c r="AH43" s="789">
        <f>_xlfn.COUNTIFS($Y$25:$Y$39,"◎",$L$25:$L$39,"女",$AA$25:$AA$39,"○")+_xlfn.COUNTIFS($Y$25:$Y$39,"○",$L$25:$L$39,"女",$AA$25:$AA$39,"○")</f>
        <v>0</v>
      </c>
      <c r="AI43" s="416">
        <f>_xlfn.COUNTIFS($Y$25:$Y$39,"○",$L$25:$L$39,"男",$AC$25:$AC$39,"&gt;0",$AA$25:$AA$39,"○")</f>
        <v>0</v>
      </c>
      <c r="AJ43" s="416">
        <f>_xlfn.COUNTIFS($Y$25:$Y$39,"○",$L$25:$L$39,"女",$AC$25:$AC$39,"&gt;0",$AA$25:$AA$39,"○")</f>
        <v>0</v>
      </c>
      <c r="AK43" s="416">
        <f>_xlfn.COUNTIFS($Y$25:$Y$39,"○",$L$25:$L$39,"男",$P$25:$P$39,"有",$AA$25:$AA$39,"○")</f>
        <v>0</v>
      </c>
      <c r="AL43" s="416">
        <f>_xlfn.COUNTIFS($Y$25:$Y$39,"○",$L$25:$L$39,"女",$P$25:$P$39,"有",$AA$25:$AA$39,"○")</f>
        <v>0</v>
      </c>
      <c r="AM43" s="416">
        <f>_xlfn.COUNTIFS($Y$25:$Y$39,"○",$L$25:$L$39,"男",$R$25:$R$39,"有",$AA$25:$AA$39,"○")</f>
        <v>0</v>
      </c>
      <c r="AN43" s="416">
        <f>_xlfn.COUNTIFS($Y$25:$Y$39,"○",$L$25:$L$39,"女",$R$25:$R$39,"有",$AA$25:$AA$39,"○")</f>
        <v>0</v>
      </c>
      <c r="AO43" s="903"/>
      <c r="AP43" s="903"/>
      <c r="AQ43" s="903"/>
      <c r="AR43" s="903"/>
      <c r="AS43" s="903"/>
      <c r="AT43" s="903"/>
      <c r="AU43" s="903"/>
      <c r="AV43" s="903"/>
      <c r="AW43" s="785"/>
      <c r="AX43" s="785"/>
      <c r="AY43" s="785"/>
      <c r="AZ43" s="785"/>
      <c r="BA43" s="785"/>
      <c r="BB43" s="785"/>
      <c r="BC43" s="785"/>
      <c r="BD43" s="785"/>
      <c r="BE43" s="785"/>
      <c r="BF43" s="785"/>
      <c r="BG43" s="785"/>
      <c r="BH43" s="785"/>
      <c r="BI43" s="785"/>
      <c r="BJ43" s="785"/>
      <c r="BK43" s="785"/>
      <c r="BL43" s="785"/>
      <c r="BM43" s="785"/>
      <c r="BN43" s="785"/>
      <c r="BO43" s="785"/>
      <c r="BP43" s="785"/>
    </row>
    <row r="44" spans="2:68" ht="13.5">
      <c r="B44" s="192" t="s">
        <v>483</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F44" s="968" t="s">
        <v>326</v>
      </c>
      <c r="AG44" s="789">
        <f>_xlfn.COUNTIFS($Z$25:$Z$39,"◎",$L$25:$L$39,"男",$AA$25:$AA$39,"○")+_xlfn.COUNTIFS($Z$25:$Z$39,"○",$L$25:$L$39,"男",$AA$25:$AA$39,"○")</f>
        <v>0</v>
      </c>
      <c r="AH44" s="789">
        <f>_xlfn.COUNTIFS($Z$25:$Z$39,"◎",$L$25:$L$39,"女",$AA$25:$AA$39,"○")+_xlfn.COUNTIFS($Z$25:$Z$39,"○",$L$25:$L$39,"女",$AA$25:$AA$39,"○")</f>
        <v>0</v>
      </c>
      <c r="AI44" s="416">
        <f>_xlfn.COUNTIFS($Z$25:$Z$39,"○",$L$25:$L$39,"男",$AC$25:$AC$39,"&gt;0",$AA$25:$AA$39,"○")</f>
        <v>0</v>
      </c>
      <c r="AJ44" s="416">
        <f>_xlfn.COUNTIFS($Z$25:$Z$39,"○",$L$25:$L$39,"女",$AC$25:$AC$39,"&gt;0",$AA$25:$AA$39,"○")</f>
        <v>0</v>
      </c>
      <c r="AK44" s="416">
        <f>_xlfn.COUNTIFS($Z$25:$Z$39,"○",$L$25:$L$39,"男",$P$25:$P$39,"有",$AA$25:$AA$39,"○")</f>
        <v>0</v>
      </c>
      <c r="AL44" s="416">
        <f>_xlfn.COUNTIFS($Z$25:$Z$39,"○",$L$25:$L$39,"女",$P$25:$P$39,"有",$AA$25:$AA$39,"○")</f>
        <v>0</v>
      </c>
      <c r="AM44" s="416">
        <f>_xlfn.COUNTIFS($Z$25:$Z$39,"○",$L$25:$L$39,"男",$R$25:$R$39,"有",$AA$25:$AA$39,"○")</f>
        <v>0</v>
      </c>
      <c r="AN44" s="416">
        <f>_xlfn.COUNTIFS($Z$25:$Z$39,"○",$L$25:$L$39,"女",$R$25:$R$39,"有",$AA$25:$AA$39,"○")</f>
        <v>0</v>
      </c>
      <c r="AO44" s="903"/>
      <c r="AP44" s="903"/>
      <c r="AQ44" s="903"/>
      <c r="AR44" s="903"/>
      <c r="AS44" s="903"/>
      <c r="AT44" s="903"/>
      <c r="AU44" s="903"/>
      <c r="AV44" s="903"/>
      <c r="AW44" s="785"/>
      <c r="AX44" s="785"/>
      <c r="AY44" s="785"/>
      <c r="AZ44" s="785"/>
      <c r="BA44" s="785"/>
      <c r="BB44" s="785"/>
      <c r="BC44" s="785"/>
      <c r="BD44" s="785"/>
      <c r="BE44" s="785"/>
      <c r="BF44" s="785"/>
      <c r="BG44" s="785"/>
      <c r="BH44" s="785"/>
      <c r="BI44" s="785"/>
      <c r="BJ44" s="785"/>
      <c r="BK44" s="785"/>
      <c r="BL44" s="785"/>
      <c r="BM44" s="785"/>
      <c r="BN44" s="785"/>
      <c r="BO44" s="785"/>
      <c r="BP44" s="785"/>
    </row>
    <row r="45" spans="2:68" ht="13.5" customHeight="1">
      <c r="B45" s="592" t="s">
        <v>523</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F45" s="968" t="s">
        <v>524</v>
      </c>
      <c r="AG45" s="789">
        <f>_xlfn.COUNTIFS($AA$25:$AA$39,"◎",$L$25:$L$39,"男",$AA$25:$AA$39,"○")+_xlfn.COUNTIFS($AA$25:$AA$39,"○",$L$25:$L$39,"男",$AA$25:$AA$39,"○")</f>
        <v>0</v>
      </c>
      <c r="AH45" s="789">
        <f>_xlfn.COUNTIFS($AA$25:$AA$39,"◎",$L$25:$L$39,"女",$AA$25:$AA$39,"○")+_xlfn.COUNTIFS($AA$25:$AA$39,"○",$L$25:$L$39,"女",$AA$25:$AA$39,"○")</f>
        <v>0</v>
      </c>
      <c r="AI45" s="416">
        <f>_xlfn.COUNTIFS($AA$25:$AA$39,"○",$L$25:$L$39,"男",$AC$25:$AC$39,"&gt;0",$AA$25:$AA$39,"○")</f>
        <v>0</v>
      </c>
      <c r="AJ45" s="416">
        <f>_xlfn.COUNTIFS($AA$25:$AA$39,"○",$L$25:$L$39,"女",$AC$25:$AC$39,"&gt;0",$AA$25:$AA$39,"○")</f>
        <v>0</v>
      </c>
      <c r="AK45" s="416">
        <f>_xlfn.COUNTIFS($AA$25:$AA$39,"○",$L$25:$L$39,"男",$P$25:$P$39,"有",$AA$25:$AA$39,"○")</f>
        <v>0</v>
      </c>
      <c r="AL45" s="416">
        <f>_xlfn.COUNTIFS($AA$25:$AA$39,"○",$L$25:$L$39,"女",$P$25:$P$39,"有",$AA$25:$AA$39,"○")</f>
        <v>0</v>
      </c>
      <c r="AM45" s="416">
        <f>_xlfn.COUNTIFS($AA$25:$AA$39,"○",$L$25:$L$39,"男",$R$25:$R$39,"有",$AA$25:$AA$39,"○")</f>
        <v>0</v>
      </c>
      <c r="AN45" s="416">
        <f>_xlfn.COUNTIFS($AA$25:$AA$39,"○",$L$25:$L$39,"女",$R$25:$R$39,"有",$AA$25:$AA$39,"○")</f>
        <v>0</v>
      </c>
      <c r="AO45" s="903"/>
      <c r="AP45" s="903"/>
      <c r="AQ45" s="903"/>
      <c r="AR45" s="903"/>
      <c r="AS45" s="903"/>
      <c r="AT45" s="903"/>
      <c r="AU45" s="903"/>
      <c r="AV45" s="903"/>
      <c r="AW45" s="785"/>
      <c r="AX45" s="785"/>
      <c r="AY45" s="785"/>
      <c r="AZ45" s="785"/>
      <c r="BA45" s="785"/>
      <c r="BB45" s="785"/>
      <c r="BC45" s="785"/>
      <c r="BD45" s="785"/>
      <c r="BE45" s="785"/>
      <c r="BF45" s="785"/>
      <c r="BG45" s="785"/>
      <c r="BH45" s="785"/>
      <c r="BI45" s="785"/>
      <c r="BJ45" s="785"/>
      <c r="BK45" s="785"/>
      <c r="BL45" s="785"/>
      <c r="BM45" s="785"/>
      <c r="BN45" s="785"/>
      <c r="BO45" s="785"/>
      <c r="BP45" s="785"/>
    </row>
    <row r="46" spans="2:68" ht="11.25" customHeight="1">
      <c r="B46" s="592"/>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I46" s="903"/>
      <c r="AJ46" s="903"/>
      <c r="AK46" s="903"/>
      <c r="AL46" s="903"/>
      <c r="AM46" s="903"/>
      <c r="AN46" s="903"/>
      <c r="AO46" s="903"/>
      <c r="AP46" s="903"/>
      <c r="AQ46" s="903"/>
      <c r="AR46" s="903"/>
      <c r="AS46" s="903"/>
      <c r="AT46" s="903"/>
      <c r="AU46" s="903"/>
      <c r="AV46" s="903"/>
      <c r="AW46" s="785"/>
      <c r="AX46" s="785"/>
      <c r="AY46" s="785"/>
      <c r="AZ46" s="785"/>
      <c r="BA46" s="785"/>
      <c r="BB46" s="785"/>
      <c r="BC46" s="785"/>
      <c r="BD46" s="785"/>
      <c r="BE46" s="785"/>
      <c r="BF46" s="785"/>
      <c r="BG46" s="785"/>
      <c r="BH46" s="785"/>
      <c r="BI46" s="785"/>
      <c r="BJ46" s="785"/>
      <c r="BK46" s="785"/>
      <c r="BL46" s="785"/>
      <c r="BM46" s="785"/>
      <c r="BN46" s="785"/>
      <c r="BO46" s="785"/>
      <c r="BP46" s="785"/>
    </row>
    <row r="47" spans="2:68" ht="16.5" customHeight="1" thickBot="1">
      <c r="B47" s="780" t="s">
        <v>490</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I47" s="903"/>
      <c r="AJ47" s="903"/>
      <c r="AK47" s="903"/>
      <c r="AL47" s="903"/>
      <c r="AM47" s="903"/>
      <c r="AN47" s="903"/>
      <c r="AO47" s="903"/>
      <c r="AP47" s="903"/>
      <c r="AQ47" s="903"/>
      <c r="AR47" s="903"/>
      <c r="AS47" s="903"/>
      <c r="AT47" s="903"/>
      <c r="AU47" s="903"/>
      <c r="AV47" s="903"/>
      <c r="AW47" s="785"/>
      <c r="AX47" s="785"/>
      <c r="AY47" s="785"/>
      <c r="AZ47" s="785"/>
      <c r="BA47" s="785"/>
      <c r="BB47" s="785"/>
      <c r="BC47" s="785"/>
      <c r="BD47" s="785"/>
      <c r="BE47" s="785"/>
      <c r="BF47" s="785"/>
      <c r="BG47" s="785"/>
      <c r="BH47" s="785"/>
      <c r="BI47" s="785"/>
      <c r="BJ47" s="785"/>
      <c r="BK47" s="785"/>
      <c r="BL47" s="785"/>
      <c r="BM47" s="785"/>
      <c r="BN47" s="785"/>
      <c r="BO47" s="785"/>
      <c r="BP47" s="785"/>
    </row>
    <row r="48" spans="2:68" ht="18" customHeight="1">
      <c r="B48" s="1046" t="s">
        <v>25</v>
      </c>
      <c r="C48" s="1047"/>
      <c r="D48" s="1048"/>
      <c r="E48" s="1052" t="s">
        <v>33</v>
      </c>
      <c r="F48" s="1054" t="s">
        <v>26</v>
      </c>
      <c r="G48" s="1047"/>
      <c r="H48" s="1047"/>
      <c r="I48" s="1047"/>
      <c r="J48" s="1048"/>
      <c r="K48" s="1055" t="s">
        <v>27</v>
      </c>
      <c r="L48" s="1055" t="s">
        <v>28</v>
      </c>
      <c r="M48" s="1057" t="s">
        <v>29</v>
      </c>
      <c r="N48" s="1058"/>
      <c r="O48" s="1052" t="s">
        <v>32</v>
      </c>
      <c r="P48" s="1059" t="s">
        <v>521</v>
      </c>
      <c r="Q48" s="1060"/>
      <c r="R48" s="1059" t="s">
        <v>522</v>
      </c>
      <c r="S48" s="1060"/>
      <c r="T48" s="1043" t="s">
        <v>517</v>
      </c>
      <c r="U48" s="1044"/>
      <c r="V48" s="1044"/>
      <c r="W48" s="1044"/>
      <c r="X48" s="1044"/>
      <c r="Y48" s="1044"/>
      <c r="Z48" s="1044"/>
      <c r="AA48" s="1045"/>
      <c r="AI48" s="903"/>
      <c r="AJ48" s="903"/>
      <c r="AK48" s="903"/>
      <c r="AL48" s="903"/>
      <c r="AM48" s="903"/>
      <c r="AN48" s="903"/>
      <c r="AO48" s="903"/>
      <c r="AP48" s="903"/>
      <c r="AQ48" s="903"/>
      <c r="AR48" s="903"/>
      <c r="AS48" s="903"/>
      <c r="AT48" s="903"/>
      <c r="AU48" s="903"/>
      <c r="AV48" s="903"/>
      <c r="AW48" s="785"/>
      <c r="AX48" s="785"/>
      <c r="AY48" s="785"/>
      <c r="AZ48" s="785"/>
      <c r="BA48" s="785"/>
      <c r="BB48" s="785"/>
      <c r="BC48" s="785"/>
      <c r="BD48" s="785"/>
      <c r="BE48" s="785"/>
      <c r="BF48" s="785"/>
      <c r="BG48" s="785"/>
      <c r="BH48" s="785"/>
      <c r="BI48" s="785"/>
      <c r="BJ48" s="785"/>
      <c r="BK48" s="785"/>
      <c r="BL48" s="785"/>
      <c r="BM48" s="785"/>
      <c r="BN48" s="785"/>
      <c r="BO48" s="785"/>
      <c r="BP48" s="785"/>
    </row>
    <row r="49" spans="2:68" ht="84.75" customHeight="1" thickBot="1">
      <c r="B49" s="1049"/>
      <c r="C49" s="1050"/>
      <c r="D49" s="1051"/>
      <c r="E49" s="1053"/>
      <c r="F49" s="898" t="s">
        <v>11</v>
      </c>
      <c r="G49" s="899" t="s">
        <v>12</v>
      </c>
      <c r="H49" s="899" t="s">
        <v>10</v>
      </c>
      <c r="I49" s="899" t="s">
        <v>84</v>
      </c>
      <c r="J49" s="900" t="s">
        <v>14</v>
      </c>
      <c r="K49" s="1056"/>
      <c r="L49" s="1056"/>
      <c r="M49" s="901" t="s">
        <v>30</v>
      </c>
      <c r="N49" s="902" t="s">
        <v>31</v>
      </c>
      <c r="O49" s="1053"/>
      <c r="P49" s="1061"/>
      <c r="Q49" s="1062"/>
      <c r="R49" s="1061"/>
      <c r="S49" s="1063"/>
      <c r="T49" s="895" t="s">
        <v>91</v>
      </c>
      <c r="U49" s="896" t="s">
        <v>98</v>
      </c>
      <c r="V49" s="896" t="s">
        <v>10</v>
      </c>
      <c r="W49" s="897" t="s">
        <v>84</v>
      </c>
      <c r="X49" s="897" t="s">
        <v>518</v>
      </c>
      <c r="Y49" s="897" t="s">
        <v>15</v>
      </c>
      <c r="Z49" s="957" t="s">
        <v>326</v>
      </c>
      <c r="AA49" s="962" t="s">
        <v>524</v>
      </c>
      <c r="AI49" s="904"/>
      <c r="AJ49" s="904"/>
      <c r="AK49" s="904"/>
      <c r="AL49" s="904"/>
      <c r="AM49" s="904"/>
      <c r="AN49" s="904"/>
      <c r="AO49" s="904"/>
      <c r="AP49" s="904"/>
      <c r="AQ49" s="904"/>
      <c r="AR49" s="904"/>
      <c r="AS49" s="904"/>
      <c r="AT49" s="904"/>
      <c r="AU49" s="904"/>
      <c r="AV49" s="904"/>
      <c r="AW49" s="785"/>
      <c r="AX49" s="785"/>
      <c r="AY49" s="785"/>
      <c r="AZ49" s="785"/>
      <c r="BA49" s="785"/>
      <c r="BB49" s="785"/>
      <c r="BC49" s="785"/>
      <c r="BD49" s="785"/>
      <c r="BE49" s="785"/>
      <c r="BF49" s="785"/>
      <c r="BG49" s="785"/>
      <c r="BH49" s="785"/>
      <c r="BI49" s="785"/>
      <c r="BJ49" s="785"/>
      <c r="BK49" s="785"/>
      <c r="BL49" s="785"/>
      <c r="BM49" s="785"/>
      <c r="BN49" s="785"/>
      <c r="BO49" s="785"/>
      <c r="BP49" s="785"/>
    </row>
    <row r="50" spans="2:68" ht="13.5">
      <c r="B50" s="1037"/>
      <c r="C50" s="1038"/>
      <c r="D50" s="1039"/>
      <c r="E50" s="184"/>
      <c r="F50" s="881"/>
      <c r="G50" s="882"/>
      <c r="H50" s="882"/>
      <c r="I50" s="882"/>
      <c r="J50" s="883"/>
      <c r="K50" s="184"/>
      <c r="L50" s="184"/>
      <c r="M50" s="184"/>
      <c r="N50" s="184"/>
      <c r="O50" s="184"/>
      <c r="P50" s="1040"/>
      <c r="Q50" s="1039"/>
      <c r="R50" s="1040"/>
      <c r="S50" s="1038"/>
      <c r="T50" s="887"/>
      <c r="U50" s="888"/>
      <c r="V50" s="888"/>
      <c r="W50" s="888"/>
      <c r="X50" s="888"/>
      <c r="Y50" s="888"/>
      <c r="Z50" s="994"/>
      <c r="AA50" s="997"/>
      <c r="AI50" s="788">
        <f>IF(AND($AA36="通級",$L36="男",COUNTIF($F36:$J36,"○")&gt;=1),1,0)</f>
        <v>0</v>
      </c>
      <c r="AJ50" s="788">
        <f>IF(AND($AA36="通級",$L36="女",COUNTIF($F36:$J36,"○")&gt;=1),1,0)</f>
        <v>0</v>
      </c>
      <c r="AK50" s="788">
        <f>IF(AND($AA36="通級",$L36="男",COUNTIF($P36,"有")&gt;=1),1,0)</f>
        <v>0</v>
      </c>
      <c r="AL50" s="788">
        <f>IF(AND($AA36="通級",$L36="女",COUNTIF($P36,"有")&gt;=1),1,0)</f>
        <v>0</v>
      </c>
      <c r="AM50" s="788">
        <f>IF(AND($AA36="通級",$L36="男",$K36&gt;=18,$K36&lt;=24),1,"")&amp;IF(AND($AA36="通級",$L36="男",$K36&gt;=25,$K36&lt;=29),2,"")&amp;IF(AND($AA36="通級",$L36="男",$K36&gt;=30,$K36&lt;=34),3,"")&amp;IF(AND($AA36="通級",$L36="男",$K36&gt;=35,$K36&lt;=39),4,"")&amp;IF(AND($AA36="通級",$L36="男",$K36&gt;=40,$K36&lt;=44),5,"")&amp;IF(AND($AA36="通級",$L36="男",$K36&gt;=45,$K36&lt;=49),6,"")&amp;IF(AND($AA36="通級",$L36="男",$K36&gt;=25,$K36&lt;=54),7,"")&amp;IF(AND($AA36="通級",$L36="男",$K36&gt;=55,$K36&lt;=59),8,"")&amp;IF(AND($AA36="通級",$L36="男",$K36&gt;=60),9,"")</f>
      </c>
      <c r="AN50" s="788">
        <f>IF(AND($AA36="通級",$L36="女",$K36&gt;=18,$K36&lt;=24),1,"")&amp;IF(AND($AA36="通級",$L36="女",$K36&gt;=25,$K36&lt;=29),2,"")&amp;IF(AND($AA36="通級",$L36="女",$K36&gt;=30,$K36&lt;=34),3,"")&amp;IF(AND($AA36="通級",$L36="女",$K36&gt;=35,$K36&lt;=39),4,"")&amp;IF(AND($AA36="通級",$L36="女",$K36&gt;=40,$K36&lt;=44),5,"")&amp;IF(AND($AA36="通級",$L36="女",$K36&gt;=45,$K36&lt;=49),6,"")&amp;IF(AND($AA36="通級",$L36="女",$K36&gt;=25,$K36&lt;=54),7,"")&amp;IF(AND($AA36="通級",$L36="女",$K36&gt;=55,$K36&lt;=59),8,"")&amp;IF(AND($AA36="通級",$L36="女",$K36&gt;=60),9,"")</f>
      </c>
      <c r="AO50" s="788">
        <f>IF(AND($AA36="通級",$L36="男",$M36&lt;1,$M36&gt;=0,$E36=""),1,"")&amp;IF(AND($AA36="通級",$L36="男",$M36&gt;=1,$M36&lt;=4),2,"")&amp;IF(AND($AA36="通級",$L36="男",$M36&gt;=5,$M36&lt;=9),3,"")&amp;IF(AND($AA36="通級",$L36="男",$M36&gt;=10,$M36&lt;=14),4,"")&amp;IF(AND($AA36="通級",$L36="男",$M36&gt;=15,$M36&lt;=19),5,"")&amp;IF(AND($AA36="通級",$L36="男",$M36&gt;=20,$M36&lt;=24),6,"")&amp;IF(AND($AA36="通級",$L36="男",$M36&gt;=25,$M36&lt;=29),7,"")&amp;IF(AND($AA36="通級",$L36="男",$M36&gt;=30,$M36&lt;=34),8,"")&amp;IF(AND($AA36="通級",$L36="男",$M36&gt;=35),9,"")</f>
      </c>
      <c r="AP50" s="788">
        <f>IF(AND($AA36="通級",$L36="女",$M36&lt;1,$M36&gt;=0,$E36=""),1,"")&amp;IF(AND($AA36="通級",$L36="女",$M36&gt;=1,$M36&lt;=4),2,"")&amp;IF(AND($AA36="通級",$L36="女",$M36&gt;=5,$M36&lt;=9),3,"")&amp;IF(AND($AA36="通級",$L36="女",$M36&gt;=10,$M36&lt;=14),4,"")&amp;IF(AND($AA36="通級",$L36="女",$M36&gt;=15,$M36&lt;=19),5,"")&amp;IF(AND($AA36="通級",$L36="女",$M36&gt;=20,$M36&lt;=24),6,"")&amp;IF(AND($AA36="通級",$L36="女",$M36&gt;=25,$M36&lt;=29),7,"")&amp;IF(AND($AA36="通級",$L36="女",$M36&gt;=30,$M36&lt;=34),8,"")&amp;IF(AND($AA36="通級",$L36="女",$M36&gt;=35),9,"")</f>
      </c>
      <c r="AQ50" s="788">
        <f>IF(AND($AA36="通級",$L36="男",$N36&lt;1,$N36&gt;=0,$E36=""),1,"")&amp;IF(AND($AA36="通級",$L36="男",$N36&gt;=1,$N36&lt;=4),2,"")&amp;IF(AND($AA36="通級",$L36="男",$N36&gt;=5,$N36&lt;=9),3,"")&amp;IF(AND($AA36="通級",$L36="男",$N36&gt;=10,$N36&lt;=14),4,"")&amp;IF(AND($AA36="通級",$L36="男",$N36&gt;=15,$N36&lt;=19),5,"")&amp;IF(AND($AA36="通級",$L36="男",$N36&gt;=20,$N36&lt;=24),6,"")&amp;IF(AND($AA36="通級",$L36="男",$N36&gt;=25,$N36&lt;=29),7,"")&amp;IF(AND($AA36="通級",$L36="男",$N36&gt;=30,$N36&lt;=34),8,"")&amp;IF(AND($AA36="通級",$L36="男",$N36&gt;=35),9,"")</f>
      </c>
      <c r="AR50" s="788">
        <f>IF(AND($AA36="通級",$L36="女",$N36&lt;1,$N36&gt;=0,$E36=""),1,"")&amp;IF(AND($AA36="通級",$L36="女",$N36&gt;=1,$N36&lt;=4),2,"")&amp;IF(AND($AA36="通級",$L36="女",$N36&gt;=5,$N36&lt;=9),3,"")&amp;IF(AND($AA36="通級",$L36="女",$N36&gt;=10,$N36&lt;=14),4,"")&amp;IF(AND($AA36="通級",$L36="女",$N36&gt;=15,$N36&lt;=19),5,"")&amp;IF(AND($AA36="通級",$L36="女",$N36&gt;=20,$N36&lt;=24),6,"")&amp;IF(AND($AA36="通級",$L36="女",$N36&gt;=25,$N36&lt;=29),7,"")&amp;IF(AND($AA36="通級",$L36="女",$N36&gt;=30,$N36&lt;=34),8,"")&amp;IF(AND($AA36="通級",$L36="女",$N36&gt;=35),9,"")</f>
      </c>
      <c r="AS50" s="788">
        <f>IF(AND($AA36="通級",$E36="○",$L36="男"),"X","")</f>
      </c>
      <c r="AT50" s="788">
        <f>IF(AND($AA36="通級",$E36="○",$L36="女"),"X","")</f>
      </c>
      <c r="AU50" s="788">
        <f>IF(AND($AA36="通級",$L36="男",COUNTIF($R36,"有")&gt;=1),1,0)</f>
        <v>0</v>
      </c>
      <c r="AV50" s="788">
        <f>IF(AND($AA36="通級",$L36="女",COUNTIF($R36,"有")&gt;=1),1,0)</f>
        <v>0</v>
      </c>
      <c r="AW50" s="785"/>
      <c r="AX50" s="785"/>
      <c r="AY50" s="785"/>
      <c r="AZ50" s="785"/>
      <c r="BA50" s="785"/>
      <c r="BB50" s="785"/>
      <c r="BC50" s="785"/>
      <c r="BD50" s="785"/>
      <c r="BE50" s="785"/>
      <c r="BF50" s="785"/>
      <c r="BG50" s="785"/>
      <c r="BH50" s="785"/>
      <c r="BI50" s="785"/>
      <c r="BJ50" s="785"/>
      <c r="BK50" s="785"/>
      <c r="BL50" s="785"/>
      <c r="BM50" s="785"/>
      <c r="BN50" s="785"/>
      <c r="BO50" s="785"/>
      <c r="BP50" s="785"/>
    </row>
    <row r="51" spans="2:68" ht="13.5">
      <c r="B51" s="1091"/>
      <c r="C51" s="1092"/>
      <c r="D51" s="1042"/>
      <c r="E51" s="185"/>
      <c r="F51" s="875"/>
      <c r="G51" s="876"/>
      <c r="H51" s="876"/>
      <c r="I51" s="876"/>
      <c r="J51" s="884"/>
      <c r="K51" s="185"/>
      <c r="L51" s="185"/>
      <c r="M51" s="184"/>
      <c r="N51" s="184"/>
      <c r="O51" s="185"/>
      <c r="P51" s="1041"/>
      <c r="Q51" s="1042"/>
      <c r="R51" s="1041"/>
      <c r="S51" s="1092"/>
      <c r="T51" s="886"/>
      <c r="U51" s="877"/>
      <c r="V51" s="877"/>
      <c r="W51" s="877"/>
      <c r="X51" s="877"/>
      <c r="Y51" s="877"/>
      <c r="Z51" s="995"/>
      <c r="AA51" s="998"/>
      <c r="AI51" s="788">
        <f>IF(AND($AA37="通級",$L37="男",COUNTIF($F37:$J37,"○")&gt;=1),1,0)</f>
        <v>0</v>
      </c>
      <c r="AJ51" s="788">
        <f>IF(AND($AA37="通級",$L37="女",COUNTIF($F37:$J37,"○")&gt;=1),1,0)</f>
        <v>0</v>
      </c>
      <c r="AK51" s="788">
        <f>IF(AND($AA37="通級",$L37="男",COUNTIF($P37,"有")&gt;=1),1,0)</f>
        <v>0</v>
      </c>
      <c r="AL51" s="788">
        <f>IF(AND($AA37="通級",$L37="女",COUNTIF($P37,"有")&gt;=1),1,0)</f>
        <v>0</v>
      </c>
      <c r="AM51" s="788">
        <f>IF(AND($AA37="通級",$L37="男",$K37&gt;=18,$K37&lt;=24),1,"")&amp;IF(AND($AA37="通級",$L37="男",$K37&gt;=25,$K37&lt;=29),2,"")&amp;IF(AND($AA37="通級",$L37="男",$K37&gt;=30,$K37&lt;=34),3,"")&amp;IF(AND($AA37="通級",$L37="男",$K37&gt;=35,$K37&lt;=39),4,"")&amp;IF(AND($AA37="通級",$L37="男",$K37&gt;=40,$K37&lt;=44),5,"")&amp;IF(AND($AA37="通級",$L37="男",$K37&gt;=45,$K37&lt;=49),6,"")&amp;IF(AND($AA37="通級",$L37="男",$K37&gt;=25,$K37&lt;=54),7,"")&amp;IF(AND($AA37="通級",$L37="男",$K37&gt;=55,$K37&lt;=59),8,"")&amp;IF(AND($AA37="通級",$L37="男",$K37&gt;=60),9,"")</f>
      </c>
      <c r="AN51" s="788">
        <f>IF(AND($AA37="通級",$L37="女",$K37&gt;=18,$K37&lt;=24),1,"")&amp;IF(AND($AA37="通級",$L37="女",$K37&gt;=25,$K37&lt;=29),2,"")&amp;IF(AND($AA37="通級",$L37="女",$K37&gt;=30,$K37&lt;=34),3,"")&amp;IF(AND($AA37="通級",$L37="女",$K37&gt;=35,$K37&lt;=39),4,"")&amp;IF(AND($AA37="通級",$L37="女",$K37&gt;=40,$K37&lt;=44),5,"")&amp;IF(AND($AA37="通級",$L37="女",$K37&gt;=45,$K37&lt;=49),6,"")&amp;IF(AND($AA37="通級",$L37="女",$K37&gt;=25,$K37&lt;=54),7,"")&amp;IF(AND($AA37="通級",$L37="女",$K37&gt;=55,$K37&lt;=59),8,"")&amp;IF(AND($AA37="通級",$L37="女",$K37&gt;=60),9,"")</f>
      </c>
      <c r="AO51" s="788">
        <f>IF(AND($AA37="通級",$L37="男",$M37&lt;1,$M37&gt;=0,$E37=""),1,"")&amp;IF(AND($AA37="通級",$L37="男",$M37&gt;=1,$M37&lt;=4),2,"")&amp;IF(AND($AA37="通級",$L37="男",$M37&gt;=5,$M37&lt;=9),3,"")&amp;IF(AND($AA37="通級",$L37="男",$M37&gt;=10,$M37&lt;=14),4,"")&amp;IF(AND($AA37="通級",$L37="男",$M37&gt;=15,$M37&lt;=19),5,"")&amp;IF(AND($AA37="通級",$L37="男",$M37&gt;=20,$M37&lt;=24),6,"")&amp;IF(AND($AA37="通級",$L37="男",$M37&gt;=25,$M37&lt;=29),7,"")&amp;IF(AND($AA37="通級",$L37="男",$M37&gt;=30,$M37&lt;=34),8,"")&amp;IF(AND($AA37="通級",$L37="男",$M37&gt;=35),9,"")</f>
      </c>
      <c r="AP51" s="788">
        <f>IF(AND($AA37="通級",$L37="女",$M37&lt;1,$M37&gt;=0,$E37=""),1,"")&amp;IF(AND($AA37="通級",$L37="女",$M37&gt;=1,$M37&lt;=4),2,"")&amp;IF(AND($AA37="通級",$L37="女",$M37&gt;=5,$M37&lt;=9),3,"")&amp;IF(AND($AA37="通級",$L37="女",$M37&gt;=10,$M37&lt;=14),4,"")&amp;IF(AND($AA37="通級",$L37="女",$M37&gt;=15,$M37&lt;=19),5,"")&amp;IF(AND($AA37="通級",$L37="女",$M37&gt;=20,$M37&lt;=24),6,"")&amp;IF(AND($AA37="通級",$L37="女",$M37&gt;=25,$M37&lt;=29),7,"")&amp;IF(AND($AA37="通級",$L37="女",$M37&gt;=30,$M37&lt;=34),8,"")&amp;IF(AND($AA37="通級",$L37="女",$M37&gt;=35),9,"")</f>
      </c>
      <c r="AQ51" s="788">
        <f>IF(AND($AA37="通級",$L37="男",$N37&lt;1,$N37&gt;=0,$E37=""),1,"")&amp;IF(AND($AA37="通級",$L37="男",$N37&gt;=1,$N37&lt;=4),2,"")&amp;IF(AND($AA37="通級",$L37="男",$N37&gt;=5,$N37&lt;=9),3,"")&amp;IF(AND($AA37="通級",$L37="男",$N37&gt;=10,$N37&lt;=14),4,"")&amp;IF(AND($AA37="通級",$L37="男",$N37&gt;=15,$N37&lt;=19),5,"")&amp;IF(AND($AA37="通級",$L37="男",$N37&gt;=20,$N37&lt;=24),6,"")&amp;IF(AND($AA37="通級",$L37="男",$N37&gt;=25,$N37&lt;=29),7,"")&amp;IF(AND($AA37="通級",$L37="男",$N37&gt;=30,$N37&lt;=34),8,"")&amp;IF(AND($AA37="通級",$L37="男",$N37&gt;=35),9,"")</f>
      </c>
      <c r="AR51" s="788">
        <f>IF(AND($AA37="通級",$L37="女",$N37&lt;1,$N37&gt;=0,$E37=""),1,"")&amp;IF(AND($AA37="通級",$L37="女",$N37&gt;=1,$N37&lt;=4),2,"")&amp;IF(AND($AA37="通級",$L37="女",$N37&gt;=5,$N37&lt;=9),3,"")&amp;IF(AND($AA37="通級",$L37="女",$N37&gt;=10,$N37&lt;=14),4,"")&amp;IF(AND($AA37="通級",$L37="女",$N37&gt;=15,$N37&lt;=19),5,"")&amp;IF(AND($AA37="通級",$L37="女",$N37&gt;=20,$N37&lt;=24),6,"")&amp;IF(AND($AA37="通級",$L37="女",$N37&gt;=25,$N37&lt;=29),7,"")&amp;IF(AND($AA37="通級",$L37="女",$N37&gt;=30,$N37&lt;=34),8,"")&amp;IF(AND($AA37="通級",$L37="女",$N37&gt;=35),9,"")</f>
      </c>
      <c r="AS51" s="788">
        <f>IF(AND($AA37="通級",$E37="○",$L37="男"),"X","")</f>
      </c>
      <c r="AT51" s="788">
        <f>IF(AND($AA37="通級",$E37="○",$L37="女"),"X","")</f>
      </c>
      <c r="AU51" s="788">
        <f>IF(AND($AA37="通級",$L37="男",COUNTIF($R37,"有")&gt;=1),1,0)</f>
        <v>0</v>
      </c>
      <c r="AV51" s="788">
        <f>IF(AND($AA37="通級",$L37="女",COUNTIF($R37,"有")&gt;=1),1,0)</f>
        <v>0</v>
      </c>
      <c r="AW51" s="785"/>
      <c r="AX51" s="785"/>
      <c r="AY51" s="785"/>
      <c r="AZ51" s="785"/>
      <c r="BA51" s="785"/>
      <c r="BB51" s="785"/>
      <c r="BC51" s="785"/>
      <c r="BD51" s="785"/>
      <c r="BE51" s="785"/>
      <c r="BF51" s="785"/>
      <c r="BG51" s="785"/>
      <c r="BH51" s="785"/>
      <c r="BI51" s="785"/>
      <c r="BJ51" s="785"/>
      <c r="BK51" s="785"/>
      <c r="BL51" s="785"/>
      <c r="BM51" s="785"/>
      <c r="BN51" s="785"/>
      <c r="BO51" s="785"/>
      <c r="BP51" s="785"/>
    </row>
    <row r="52" spans="2:68" ht="14.25" thickBot="1">
      <c r="B52" s="1093"/>
      <c r="C52" s="1094"/>
      <c r="D52" s="1094"/>
      <c r="E52" s="186"/>
      <c r="F52" s="878"/>
      <c r="G52" s="879"/>
      <c r="H52" s="879"/>
      <c r="I52" s="879"/>
      <c r="J52" s="885"/>
      <c r="K52" s="186"/>
      <c r="L52" s="186"/>
      <c r="M52" s="187"/>
      <c r="N52" s="187"/>
      <c r="O52" s="186"/>
      <c r="P52" s="1077"/>
      <c r="Q52" s="1078"/>
      <c r="R52" s="1077"/>
      <c r="S52" s="1094"/>
      <c r="T52" s="878"/>
      <c r="U52" s="879"/>
      <c r="V52" s="879"/>
      <c r="W52" s="880"/>
      <c r="X52" s="880"/>
      <c r="Y52" s="880"/>
      <c r="Z52" s="996"/>
      <c r="AA52" s="999"/>
      <c r="AI52" s="788">
        <f>IF(AND($AA38="通級",$L38="男",COUNTIF($F38:$J38,"○")&gt;=1),1,0)</f>
        <v>0</v>
      </c>
      <c r="AJ52" s="788">
        <f>IF(AND($AA38="通級",$L38="女",COUNTIF($F38:$J38,"○")&gt;=1),1,0)</f>
        <v>0</v>
      </c>
      <c r="AK52" s="788">
        <f>IF(AND($AA38="通級",$L38="男",COUNTIF($P38,"有")&gt;=1),1,0)</f>
        <v>0</v>
      </c>
      <c r="AL52" s="788">
        <f>IF(AND($AA38="通級",$L38="女",COUNTIF($P38,"有")&gt;=1),1,0)</f>
        <v>0</v>
      </c>
      <c r="AM52" s="788">
        <f>IF(AND($AA38="通級",$L38="男",$K38&gt;=18,$K38&lt;=24),1,"")&amp;IF(AND($AA38="通級",$L38="男",$K38&gt;=25,$K38&lt;=29),2,"")&amp;IF(AND($AA38="通級",$L38="男",$K38&gt;=30,$K38&lt;=34),3,"")&amp;IF(AND($AA38="通級",$L38="男",$K38&gt;=35,$K38&lt;=39),4,"")&amp;IF(AND($AA38="通級",$L38="男",$K38&gt;=40,$K38&lt;=44),5,"")&amp;IF(AND($AA38="通級",$L38="男",$K38&gt;=45,$K38&lt;=49),6,"")&amp;IF(AND($AA38="通級",$L38="男",$K38&gt;=25,$K38&lt;=54),7,"")&amp;IF(AND($AA38="通級",$L38="男",$K38&gt;=55,$K38&lt;=59),8,"")&amp;IF(AND($AA38="通級",$L38="男",$K38&gt;=60),9,"")</f>
      </c>
      <c r="AN52" s="788">
        <f>IF(AND($AA38="通級",$L38="女",$K38&gt;=18,$K38&lt;=24),1,"")&amp;IF(AND($AA38="通級",$L38="女",$K38&gt;=25,$K38&lt;=29),2,"")&amp;IF(AND($AA38="通級",$L38="女",$K38&gt;=30,$K38&lt;=34),3,"")&amp;IF(AND($AA38="通級",$L38="女",$K38&gt;=35,$K38&lt;=39),4,"")&amp;IF(AND($AA38="通級",$L38="女",$K38&gt;=40,$K38&lt;=44),5,"")&amp;IF(AND($AA38="通級",$L38="女",$K38&gt;=45,$K38&lt;=49),6,"")&amp;IF(AND($AA38="通級",$L38="女",$K38&gt;=25,$K38&lt;=54),7,"")&amp;IF(AND($AA38="通級",$L38="女",$K38&gt;=55,$K38&lt;=59),8,"")&amp;IF(AND($AA38="通級",$L38="女",$K38&gt;=60),9,"")</f>
      </c>
      <c r="AO52" s="788">
        <f>IF(AND($AA38="通級",$L38="男",$M38&lt;1,$M38&gt;=0,$E38=""),1,"")&amp;IF(AND($AA38="通級",$L38="男",$M38&gt;=1,$M38&lt;=4),2,"")&amp;IF(AND($AA38="通級",$L38="男",$M38&gt;=5,$M38&lt;=9),3,"")&amp;IF(AND($AA38="通級",$L38="男",$M38&gt;=10,$M38&lt;=14),4,"")&amp;IF(AND($AA38="通級",$L38="男",$M38&gt;=15,$M38&lt;=19),5,"")&amp;IF(AND($AA38="通級",$L38="男",$M38&gt;=20,$M38&lt;=24),6,"")&amp;IF(AND($AA38="通級",$L38="男",$M38&gt;=25,$M38&lt;=29),7,"")&amp;IF(AND($AA38="通級",$L38="男",$M38&gt;=30,$M38&lt;=34),8,"")&amp;IF(AND($AA38="通級",$L38="男",$M38&gt;=35),9,"")</f>
      </c>
      <c r="AP52" s="788">
        <f>IF(AND($AA38="通級",$L38="女",$M38&lt;1,$M38&gt;=0,$E38=""),1,"")&amp;IF(AND($AA38="通級",$L38="女",$M38&gt;=1,$M38&lt;=4),2,"")&amp;IF(AND($AA38="通級",$L38="女",$M38&gt;=5,$M38&lt;=9),3,"")&amp;IF(AND($AA38="通級",$L38="女",$M38&gt;=10,$M38&lt;=14),4,"")&amp;IF(AND($AA38="通級",$L38="女",$M38&gt;=15,$M38&lt;=19),5,"")&amp;IF(AND($AA38="通級",$L38="女",$M38&gt;=20,$M38&lt;=24),6,"")&amp;IF(AND($AA38="通級",$L38="女",$M38&gt;=25,$M38&lt;=29),7,"")&amp;IF(AND($AA38="通級",$L38="女",$M38&gt;=30,$M38&lt;=34),8,"")&amp;IF(AND($AA38="通級",$L38="女",$M38&gt;=35),9,"")</f>
      </c>
      <c r="AQ52" s="788">
        <f>IF(AND($AA38="通級",$L38="男",$N38&lt;1,$N38&gt;=0,$E38=""),1,"")&amp;IF(AND($AA38="通級",$L38="男",$N38&gt;=1,$N38&lt;=4),2,"")&amp;IF(AND($AA38="通級",$L38="男",$N38&gt;=5,$N38&lt;=9),3,"")&amp;IF(AND($AA38="通級",$L38="男",$N38&gt;=10,$N38&lt;=14),4,"")&amp;IF(AND($AA38="通級",$L38="男",$N38&gt;=15,$N38&lt;=19),5,"")&amp;IF(AND($AA38="通級",$L38="男",$N38&gt;=20,$N38&lt;=24),6,"")&amp;IF(AND($AA38="通級",$L38="男",$N38&gt;=25,$N38&lt;=29),7,"")&amp;IF(AND($AA38="通級",$L38="男",$N38&gt;=30,$N38&lt;=34),8,"")&amp;IF(AND($AA38="通級",$L38="男",$N38&gt;=35),9,"")</f>
      </c>
      <c r="AR52" s="788">
        <f>IF(AND($AA38="通級",$L38="女",$N38&lt;1,$N38&gt;=0,$E38=""),1,"")&amp;IF(AND($AA38="通級",$L38="女",$N38&gt;=1,$N38&lt;=4),2,"")&amp;IF(AND($AA38="通級",$L38="女",$N38&gt;=5,$N38&lt;=9),3,"")&amp;IF(AND($AA38="通級",$L38="女",$N38&gt;=10,$N38&lt;=14),4,"")&amp;IF(AND($AA38="通級",$L38="女",$N38&gt;=15,$N38&lt;=19),5,"")&amp;IF(AND($AA38="通級",$L38="女",$N38&gt;=20,$N38&lt;=24),6,"")&amp;IF(AND($AA38="通級",$L38="女",$N38&gt;=25,$N38&lt;=29),7,"")&amp;IF(AND($AA38="通級",$L38="女",$N38&gt;=30,$N38&lt;=34),8,"")&amp;IF(AND($AA38="通級",$L38="女",$N38&gt;=35),9,"")</f>
      </c>
      <c r="AS52" s="788">
        <f>IF(AND($AA38="通級",$E38="○",$L38="男"),"X","")</f>
      </c>
      <c r="AT52" s="788">
        <f>IF(AND($AA38="通級",$E38="○",$L38="女"),"X","")</f>
      </c>
      <c r="AU52" s="788">
        <f>IF(AND($AA38="通級",$L38="男",COUNTIF($R38,"有")&gt;=1),1,0)</f>
        <v>0</v>
      </c>
      <c r="AV52" s="788">
        <f>IF(AND($AA38="通級",$L38="女",COUNTIF($R38,"有")&gt;=1),1,0)</f>
        <v>0</v>
      </c>
      <c r="AW52" s="785"/>
      <c r="AX52" s="785"/>
      <c r="AY52" s="785"/>
      <c r="AZ52" s="785"/>
      <c r="BA52" s="785"/>
      <c r="BB52" s="785"/>
      <c r="BC52" s="785"/>
      <c r="BD52" s="785"/>
      <c r="BE52" s="785"/>
      <c r="BF52" s="785"/>
      <c r="BG52" s="785"/>
      <c r="BH52" s="785"/>
      <c r="BI52" s="785"/>
      <c r="BJ52" s="785"/>
      <c r="BK52" s="785"/>
      <c r="BL52" s="785"/>
      <c r="BM52" s="785"/>
      <c r="BN52" s="785"/>
      <c r="BO52" s="785"/>
      <c r="BP52" s="785"/>
    </row>
    <row r="53" spans="35:68" ht="8.25" customHeight="1">
      <c r="AI53" s="905"/>
      <c r="AJ53" s="905"/>
      <c r="AK53" s="905"/>
      <c r="AL53" s="905"/>
      <c r="AM53" s="905"/>
      <c r="AN53" s="905"/>
      <c r="AO53" s="905"/>
      <c r="AP53" s="905"/>
      <c r="AQ53" s="905"/>
      <c r="AR53" s="905"/>
      <c r="AS53" s="905"/>
      <c r="AT53" s="905"/>
      <c r="AU53" s="905"/>
      <c r="AV53" s="905"/>
      <c r="AW53" s="906"/>
      <c r="AX53" s="785"/>
      <c r="AY53" s="785"/>
      <c r="AZ53" s="785"/>
      <c r="BA53" s="785"/>
      <c r="BB53" s="785"/>
      <c r="BC53" s="785"/>
      <c r="BD53" s="785"/>
      <c r="BE53" s="785"/>
      <c r="BF53" s="785"/>
      <c r="BG53" s="785"/>
      <c r="BH53" s="785"/>
      <c r="BI53" s="785"/>
      <c r="BJ53" s="785"/>
      <c r="BK53" s="785"/>
      <c r="BL53" s="785"/>
      <c r="BM53" s="785"/>
      <c r="BN53" s="785"/>
      <c r="BO53" s="785"/>
      <c r="BP53" s="785"/>
    </row>
    <row r="54" spans="3:49" ht="13.5" customHeight="1">
      <c r="C54" s="1029" t="s">
        <v>177</v>
      </c>
      <c r="D54" s="1029"/>
      <c r="E54" s="1029"/>
      <c r="F54" s="1029"/>
      <c r="G54" s="1029"/>
      <c r="H54" s="1029"/>
      <c r="I54" s="1029"/>
      <c r="J54" s="1029"/>
      <c r="K54" s="1029"/>
      <c r="L54" s="1029"/>
      <c r="M54" s="1029"/>
      <c r="N54" s="1029"/>
      <c r="O54" s="1029"/>
      <c r="P54" s="1029"/>
      <c r="Q54" s="1029"/>
      <c r="R54" s="1029"/>
      <c r="S54" s="1029"/>
      <c r="T54" s="1029"/>
      <c r="U54" s="1029"/>
      <c r="V54" s="1029"/>
      <c r="W54" s="1029"/>
      <c r="X54" s="1029"/>
      <c r="AI54" s="903"/>
      <c r="AJ54" s="903"/>
      <c r="AK54" s="903"/>
      <c r="AL54" s="903"/>
      <c r="AM54" s="903"/>
      <c r="AN54" s="903"/>
      <c r="AO54" s="903"/>
      <c r="AP54" s="903"/>
      <c r="AQ54" s="903"/>
      <c r="AR54" s="903"/>
      <c r="AS54" s="903"/>
      <c r="AT54" s="903"/>
      <c r="AU54" s="903"/>
      <c r="AV54" s="903"/>
      <c r="AW54" s="907"/>
    </row>
    <row r="55" spans="3:49" ht="15.75" customHeight="1">
      <c r="C55" s="1029"/>
      <c r="D55" s="1029"/>
      <c r="E55" s="1029"/>
      <c r="F55" s="1029"/>
      <c r="G55" s="1029"/>
      <c r="H55" s="1029"/>
      <c r="I55" s="1029"/>
      <c r="J55" s="1029"/>
      <c r="K55" s="1029"/>
      <c r="L55" s="1029"/>
      <c r="M55" s="1029"/>
      <c r="N55" s="1029"/>
      <c r="O55" s="1029"/>
      <c r="P55" s="1029"/>
      <c r="Q55" s="1029"/>
      <c r="R55" s="1029"/>
      <c r="S55" s="1029"/>
      <c r="T55" s="1029"/>
      <c r="U55" s="1029"/>
      <c r="V55" s="1029"/>
      <c r="W55" s="1029"/>
      <c r="X55" s="1029"/>
      <c r="AI55" s="903"/>
      <c r="AJ55" s="903"/>
      <c r="AK55" s="903"/>
      <c r="AL55" s="903"/>
      <c r="AM55" s="903"/>
      <c r="AN55" s="903"/>
      <c r="AO55" s="903"/>
      <c r="AP55" s="903"/>
      <c r="AQ55" s="903"/>
      <c r="AR55" s="903"/>
      <c r="AS55" s="903"/>
      <c r="AT55" s="903"/>
      <c r="AU55" s="903"/>
      <c r="AV55" s="903"/>
      <c r="AW55" s="907"/>
    </row>
    <row r="56" spans="35:49" ht="12" customHeight="1">
      <c r="AI56" s="903"/>
      <c r="AJ56" s="903"/>
      <c r="AK56" s="903"/>
      <c r="AL56" s="903"/>
      <c r="AM56" s="903"/>
      <c r="AN56" s="903"/>
      <c r="AO56" s="903"/>
      <c r="AP56" s="903"/>
      <c r="AQ56" s="903"/>
      <c r="AR56" s="903"/>
      <c r="AS56" s="903"/>
      <c r="AT56" s="903"/>
      <c r="AU56" s="903"/>
      <c r="AV56" s="903"/>
      <c r="AW56" s="907"/>
    </row>
    <row r="57" spans="1:49" ht="76.5" customHeight="1">
      <c r="A57" s="1106" t="s">
        <v>528</v>
      </c>
      <c r="B57" s="1106"/>
      <c r="C57" s="1106"/>
      <c r="D57" s="1106"/>
      <c r="E57" s="1106"/>
      <c r="F57" s="1106"/>
      <c r="G57" s="1106"/>
      <c r="H57" s="1106"/>
      <c r="I57" s="1106"/>
      <c r="J57" s="1106"/>
      <c r="K57" s="1106"/>
      <c r="L57" s="1106"/>
      <c r="M57" s="1106"/>
      <c r="N57" s="1106"/>
      <c r="O57" s="1106"/>
      <c r="P57" s="1106"/>
      <c r="Q57" s="1106"/>
      <c r="R57" s="1106"/>
      <c r="S57" s="1106"/>
      <c r="T57" s="1106"/>
      <c r="U57" s="1106"/>
      <c r="V57" s="1106"/>
      <c r="W57" s="1106"/>
      <c r="X57" s="1106"/>
      <c r="Y57" s="1106"/>
      <c r="Z57" s="1106"/>
      <c r="AA57" s="1106"/>
      <c r="AB57" s="1106"/>
      <c r="AC57" s="873"/>
      <c r="AD57" s="873"/>
      <c r="AE57" s="873"/>
      <c r="AI57" s="903"/>
      <c r="AJ57" s="903"/>
      <c r="AK57" s="903"/>
      <c r="AL57" s="903"/>
      <c r="AM57" s="903"/>
      <c r="AN57" s="903"/>
      <c r="AO57" s="903"/>
      <c r="AP57" s="903"/>
      <c r="AQ57" s="903"/>
      <c r="AR57" s="903"/>
      <c r="AS57" s="903"/>
      <c r="AT57" s="903"/>
      <c r="AU57" s="903"/>
      <c r="AV57" s="903"/>
      <c r="AW57" s="907"/>
    </row>
    <row r="58" spans="1:49" ht="13.5">
      <c r="A58" s="195"/>
      <c r="B58" s="195"/>
      <c r="C58" s="195"/>
      <c r="D58" s="195"/>
      <c r="E58" s="195"/>
      <c r="F58" s="195"/>
      <c r="G58" s="195"/>
      <c r="H58" s="195"/>
      <c r="I58" s="195"/>
      <c r="AI58" s="903"/>
      <c r="AJ58" s="903"/>
      <c r="AK58" s="903"/>
      <c r="AL58" s="903"/>
      <c r="AM58" s="903"/>
      <c r="AN58" s="903"/>
      <c r="AO58" s="903"/>
      <c r="AP58" s="903"/>
      <c r="AQ58" s="903"/>
      <c r="AR58" s="903"/>
      <c r="AS58" s="903"/>
      <c r="AT58" s="903"/>
      <c r="AU58" s="903"/>
      <c r="AV58" s="903"/>
      <c r="AW58" s="907"/>
    </row>
    <row r="59" spans="1:46" ht="13.5">
      <c r="A59" s="1107" t="s">
        <v>530</v>
      </c>
      <c r="B59" s="1107"/>
      <c r="C59" s="1107"/>
      <c r="D59" s="1107"/>
      <c r="E59" s="1107"/>
      <c r="F59" s="1107"/>
      <c r="G59" s="1107"/>
      <c r="H59" s="1107"/>
      <c r="I59" s="1107"/>
      <c r="J59" s="1107"/>
      <c r="K59" s="1107"/>
      <c r="L59" s="1107"/>
      <c r="M59" s="1107"/>
      <c r="N59" s="1107"/>
      <c r="O59" s="1107"/>
      <c r="P59" s="1107"/>
      <c r="Q59" s="1107"/>
      <c r="R59" s="1107"/>
      <c r="S59" s="1107"/>
      <c r="T59" s="1107"/>
      <c r="U59" s="1107"/>
      <c r="V59" s="1107"/>
      <c r="W59" s="1107"/>
      <c r="X59" s="1107"/>
      <c r="Y59" s="1107"/>
      <c r="Z59" s="1107"/>
      <c r="AA59" s="1107"/>
      <c r="AB59" s="1107"/>
      <c r="AC59" s="874"/>
      <c r="AD59" s="874"/>
      <c r="AE59" s="874"/>
      <c r="AS59" s="784"/>
      <c r="AT59" s="784"/>
    </row>
    <row r="61" ht="19.5" customHeight="1">
      <c r="B61" s="195" t="s">
        <v>175</v>
      </c>
    </row>
    <row r="62" ht="19.5" customHeight="1">
      <c r="B62" s="195" t="s">
        <v>167</v>
      </c>
    </row>
    <row r="63" ht="19.5" customHeight="1">
      <c r="B63" s="195"/>
    </row>
    <row r="64" ht="19.5" customHeight="1">
      <c r="B64" s="195" t="s">
        <v>168</v>
      </c>
    </row>
    <row r="65" spans="2:27" ht="19.5" customHeight="1">
      <c r="B65" s="1108" t="s">
        <v>169</v>
      </c>
      <c r="C65" s="1108"/>
      <c r="D65" s="1108"/>
      <c r="E65" s="1108"/>
      <c r="F65" s="1108"/>
      <c r="G65" s="1108"/>
      <c r="H65" s="1108"/>
      <c r="I65" s="1108"/>
      <c r="J65" s="1108"/>
      <c r="K65" s="1108"/>
      <c r="L65" s="1108"/>
      <c r="M65" s="1108"/>
      <c r="N65" s="1108"/>
      <c r="O65" s="1108"/>
      <c r="P65" s="1108"/>
      <c r="Q65" s="1108"/>
      <c r="R65" s="1108"/>
      <c r="S65" s="1108"/>
      <c r="T65" s="1108"/>
      <c r="U65" s="1108"/>
      <c r="V65" s="1108" t="s">
        <v>409</v>
      </c>
      <c r="W65" s="1108"/>
      <c r="X65" s="1108"/>
      <c r="Y65" s="1108"/>
      <c r="Z65" s="1108"/>
      <c r="AA65" s="1108"/>
    </row>
    <row r="66" spans="2:27" ht="19.5" customHeight="1">
      <c r="B66" s="1070" t="s">
        <v>170</v>
      </c>
      <c r="C66" s="1070"/>
      <c r="D66" s="1070"/>
      <c r="E66" s="1070"/>
      <c r="F66" s="1070"/>
      <c r="G66" s="1070"/>
      <c r="H66" s="1070"/>
      <c r="I66" s="1070"/>
      <c r="J66" s="1070"/>
      <c r="K66" s="1070"/>
      <c r="L66" s="1070"/>
      <c r="M66" s="1070"/>
      <c r="N66" s="1070"/>
      <c r="O66" s="1070"/>
      <c r="P66" s="1070"/>
      <c r="Q66" s="1070"/>
      <c r="R66" s="1070"/>
      <c r="S66" s="1070"/>
      <c r="T66" s="1070"/>
      <c r="U66" s="1070"/>
      <c r="V66" s="1087" t="s">
        <v>529</v>
      </c>
      <c r="W66" s="1087"/>
      <c r="X66" s="1087"/>
      <c r="Y66" s="1087"/>
      <c r="Z66" s="1087"/>
      <c r="AA66" s="1087"/>
    </row>
    <row r="67" spans="2:27" ht="19.5" customHeight="1">
      <c r="B67" s="1070" t="s">
        <v>171</v>
      </c>
      <c r="C67" s="1070"/>
      <c r="D67" s="1070"/>
      <c r="E67" s="1070"/>
      <c r="F67" s="1070"/>
      <c r="G67" s="1070"/>
      <c r="H67" s="1070"/>
      <c r="I67" s="1070"/>
      <c r="J67" s="1070"/>
      <c r="K67" s="1070"/>
      <c r="L67" s="1070"/>
      <c r="M67" s="1070"/>
      <c r="N67" s="1070"/>
      <c r="O67" s="1070"/>
      <c r="P67" s="1070"/>
      <c r="Q67" s="1070"/>
      <c r="R67" s="1070"/>
      <c r="S67" s="1070"/>
      <c r="T67" s="1070"/>
      <c r="U67" s="1070"/>
      <c r="V67" s="1087"/>
      <c r="W67" s="1087"/>
      <c r="X67" s="1087"/>
      <c r="Y67" s="1087"/>
      <c r="Z67" s="1087"/>
      <c r="AA67" s="1087"/>
    </row>
    <row r="68" spans="2:27" ht="19.5" customHeight="1">
      <c r="B68" s="1070" t="s">
        <v>403</v>
      </c>
      <c r="C68" s="1070"/>
      <c r="D68" s="1070"/>
      <c r="E68" s="1070"/>
      <c r="F68" s="1070"/>
      <c r="G68" s="1070"/>
      <c r="H68" s="1070"/>
      <c r="I68" s="1070"/>
      <c r="J68" s="1070"/>
      <c r="K68" s="1070"/>
      <c r="L68" s="1070"/>
      <c r="M68" s="1070"/>
      <c r="N68" s="1070"/>
      <c r="O68" s="1070"/>
      <c r="P68" s="1070"/>
      <c r="Q68" s="1070"/>
      <c r="R68" s="1070"/>
      <c r="S68" s="1070"/>
      <c r="T68" s="1070"/>
      <c r="U68" s="1070"/>
      <c r="V68" s="1087"/>
      <c r="W68" s="1087"/>
      <c r="X68" s="1087"/>
      <c r="Y68" s="1087"/>
      <c r="Z68" s="1087"/>
      <c r="AA68" s="1087"/>
    </row>
    <row r="69" spans="2:27" ht="19.5" customHeight="1">
      <c r="B69" s="1070" t="s">
        <v>172</v>
      </c>
      <c r="C69" s="1070"/>
      <c r="D69" s="1070"/>
      <c r="E69" s="1070"/>
      <c r="F69" s="1070"/>
      <c r="G69" s="1070"/>
      <c r="H69" s="1070"/>
      <c r="I69" s="1070"/>
      <c r="J69" s="1070"/>
      <c r="K69" s="1070"/>
      <c r="L69" s="1070"/>
      <c r="M69" s="1070"/>
      <c r="N69" s="1070"/>
      <c r="O69" s="1070"/>
      <c r="P69" s="1070"/>
      <c r="Q69" s="1070"/>
      <c r="R69" s="1070"/>
      <c r="S69" s="1070"/>
      <c r="T69" s="1070"/>
      <c r="U69" s="1070"/>
      <c r="V69" s="1087"/>
      <c r="W69" s="1087"/>
      <c r="X69" s="1087"/>
      <c r="Y69" s="1087"/>
      <c r="Z69" s="1087"/>
      <c r="AA69" s="1087"/>
    </row>
    <row r="70" spans="2:27" ht="19.5" customHeight="1">
      <c r="B70" s="1070" t="s">
        <v>173</v>
      </c>
      <c r="C70" s="1070"/>
      <c r="D70" s="1070"/>
      <c r="E70" s="1070"/>
      <c r="F70" s="1070"/>
      <c r="G70" s="1070"/>
      <c r="H70" s="1070"/>
      <c r="I70" s="1070"/>
      <c r="J70" s="1070"/>
      <c r="K70" s="1070"/>
      <c r="L70" s="1070"/>
      <c r="M70" s="1070"/>
      <c r="N70" s="1070"/>
      <c r="O70" s="1070"/>
      <c r="P70" s="1070"/>
      <c r="Q70" s="1070"/>
      <c r="R70" s="1070"/>
      <c r="S70" s="1070"/>
      <c r="T70" s="1070"/>
      <c r="U70" s="1070"/>
      <c r="V70" s="1087"/>
      <c r="W70" s="1087"/>
      <c r="X70" s="1087"/>
      <c r="Y70" s="1087"/>
      <c r="Z70" s="1087"/>
      <c r="AA70" s="1087"/>
    </row>
    <row r="71" spans="2:27" ht="19.5" customHeight="1">
      <c r="B71" s="1070" t="s">
        <v>404</v>
      </c>
      <c r="C71" s="1070"/>
      <c r="D71" s="1070"/>
      <c r="E71" s="1070"/>
      <c r="F71" s="1070"/>
      <c r="G71" s="1070"/>
      <c r="H71" s="1070"/>
      <c r="I71" s="1070"/>
      <c r="J71" s="1070"/>
      <c r="K71" s="1070"/>
      <c r="L71" s="1070"/>
      <c r="M71" s="1070"/>
      <c r="N71" s="1070"/>
      <c r="O71" s="1070"/>
      <c r="P71" s="1070"/>
      <c r="Q71" s="1070"/>
      <c r="R71" s="1070"/>
      <c r="S71" s="1070"/>
      <c r="T71" s="1070"/>
      <c r="U71" s="1070"/>
      <c r="V71" s="1087"/>
      <c r="W71" s="1087"/>
      <c r="X71" s="1087"/>
      <c r="Y71" s="1087"/>
      <c r="Z71" s="1087"/>
      <c r="AA71" s="1087"/>
    </row>
    <row r="72" spans="2:27" ht="19.5" customHeight="1">
      <c r="B72" s="1070" t="s">
        <v>405</v>
      </c>
      <c r="C72" s="1070"/>
      <c r="D72" s="1070"/>
      <c r="E72" s="1070"/>
      <c r="F72" s="1070"/>
      <c r="G72" s="1070"/>
      <c r="H72" s="1070"/>
      <c r="I72" s="1070"/>
      <c r="J72" s="1070"/>
      <c r="K72" s="1070"/>
      <c r="L72" s="1070"/>
      <c r="M72" s="1070"/>
      <c r="N72" s="1070"/>
      <c r="O72" s="1070"/>
      <c r="P72" s="1070"/>
      <c r="Q72" s="1070"/>
      <c r="R72" s="1070"/>
      <c r="S72" s="1070"/>
      <c r="T72" s="1070"/>
      <c r="U72" s="1070"/>
      <c r="V72" s="1087"/>
      <c r="W72" s="1087"/>
      <c r="X72" s="1087"/>
      <c r="Y72" s="1087"/>
      <c r="Z72" s="1087"/>
      <c r="AA72" s="1087"/>
    </row>
    <row r="73" spans="2:27" ht="19.5" customHeight="1">
      <c r="B73" s="1070" t="s">
        <v>402</v>
      </c>
      <c r="C73" s="1070"/>
      <c r="D73" s="1070"/>
      <c r="E73" s="1070"/>
      <c r="F73" s="1070"/>
      <c r="G73" s="1070"/>
      <c r="H73" s="1070"/>
      <c r="I73" s="1070"/>
      <c r="J73" s="1070"/>
      <c r="K73" s="1070"/>
      <c r="L73" s="1070"/>
      <c r="M73" s="1070"/>
      <c r="N73" s="1070"/>
      <c r="O73" s="1070"/>
      <c r="P73" s="1070"/>
      <c r="Q73" s="1070"/>
      <c r="R73" s="1070"/>
      <c r="S73" s="1070"/>
      <c r="T73" s="1070"/>
      <c r="U73" s="1070"/>
      <c r="V73" s="1087"/>
      <c r="W73" s="1087"/>
      <c r="X73" s="1087"/>
      <c r="Y73" s="1087"/>
      <c r="Z73" s="1087"/>
      <c r="AA73" s="1087"/>
    </row>
    <row r="74" ht="19.5" customHeight="1"/>
    <row r="75" spans="2:10" ht="19.5" customHeight="1">
      <c r="B75" s="195" t="s">
        <v>174</v>
      </c>
      <c r="C75" s="195"/>
      <c r="D75" s="195"/>
      <c r="E75" s="195"/>
      <c r="F75" s="195"/>
      <c r="G75" s="195"/>
      <c r="H75" s="195"/>
      <c r="I75" s="195"/>
      <c r="J75" s="195"/>
    </row>
    <row r="76" spans="2:10" ht="19.5" customHeight="1">
      <c r="B76" s="195"/>
      <c r="C76" s="195"/>
      <c r="D76" s="195"/>
      <c r="E76" s="195"/>
      <c r="F76" s="195"/>
      <c r="G76" s="195"/>
      <c r="H76" s="195"/>
      <c r="I76" s="195"/>
      <c r="J76" s="195"/>
    </row>
    <row r="77" spans="2:10" ht="19.5" customHeight="1">
      <c r="B77" s="1069" t="s">
        <v>235</v>
      </c>
      <c r="C77" s="1069"/>
      <c r="D77" s="1069"/>
      <c r="E77" s="1069"/>
      <c r="F77" s="1069"/>
      <c r="G77" s="1069"/>
      <c r="H77" s="1069"/>
      <c r="I77" s="1069"/>
      <c r="J77" s="1069"/>
    </row>
    <row r="78" spans="2:17" ht="19.5" customHeight="1">
      <c r="B78" s="195" t="s">
        <v>531</v>
      </c>
      <c r="C78" s="195"/>
      <c r="D78" s="195"/>
      <c r="E78" s="195"/>
      <c r="F78" s="195"/>
      <c r="G78" s="195"/>
      <c r="H78" s="195"/>
      <c r="I78" s="195"/>
      <c r="J78" s="195"/>
      <c r="K78" s="195"/>
      <c r="L78" s="195"/>
      <c r="M78" s="195"/>
      <c r="N78" s="195"/>
      <c r="O78" s="195"/>
      <c r="P78" s="195"/>
      <c r="Q78" s="195"/>
    </row>
    <row r="79" spans="2:10" ht="19.5" customHeight="1">
      <c r="B79" s="195"/>
      <c r="C79" s="195"/>
      <c r="D79" s="195"/>
      <c r="E79" s="195"/>
      <c r="F79" s="195"/>
      <c r="G79" s="195"/>
      <c r="H79" s="195"/>
      <c r="I79" s="195"/>
      <c r="J79" s="195"/>
    </row>
    <row r="80" spans="2:10" ht="19.5" customHeight="1">
      <c r="B80" s="1069" t="s">
        <v>176</v>
      </c>
      <c r="C80" s="1069"/>
      <c r="D80" s="1069"/>
      <c r="E80" s="1069"/>
      <c r="F80" s="1069"/>
      <c r="G80" s="1069"/>
      <c r="H80" s="1069"/>
      <c r="I80" s="1069"/>
      <c r="J80" s="1069"/>
    </row>
    <row r="81" spans="2:32" ht="32.25" customHeight="1">
      <c r="B81" s="1120" t="s">
        <v>532</v>
      </c>
      <c r="C81" s="1120"/>
      <c r="D81" s="1120"/>
      <c r="E81" s="1120"/>
      <c r="F81" s="1120"/>
      <c r="G81" s="1120"/>
      <c r="H81" s="1120"/>
      <c r="I81" s="1120"/>
      <c r="J81" s="1120"/>
      <c r="K81" s="1120"/>
      <c r="L81" s="1120"/>
      <c r="M81" s="1120"/>
      <c r="N81" s="1120"/>
      <c r="O81" s="1120"/>
      <c r="P81" s="1120"/>
      <c r="Q81" s="1120"/>
      <c r="R81" s="1120"/>
      <c r="S81" s="1120"/>
      <c r="T81" s="1120"/>
      <c r="U81" s="1120"/>
      <c r="V81" s="1120"/>
      <c r="W81" s="1120"/>
      <c r="X81" s="1120"/>
      <c r="Y81" s="1120"/>
      <c r="Z81" s="1120"/>
      <c r="AA81" s="1120"/>
      <c r="AF81" s="192" t="s">
        <v>515</v>
      </c>
    </row>
    <row r="82" spans="2:10" ht="19.5" customHeight="1">
      <c r="B82" s="195" t="s">
        <v>479</v>
      </c>
      <c r="C82" s="195"/>
      <c r="D82" s="195"/>
      <c r="E82" s="195"/>
      <c r="F82" s="195"/>
      <c r="G82" s="195"/>
      <c r="H82" s="195"/>
      <c r="I82" s="195"/>
      <c r="J82" s="195"/>
    </row>
    <row r="83" spans="2:10" ht="19.5" customHeight="1">
      <c r="B83" s="195" t="s">
        <v>480</v>
      </c>
      <c r="C83" s="195"/>
      <c r="D83" s="195"/>
      <c r="E83" s="195"/>
      <c r="F83" s="195"/>
      <c r="G83" s="195"/>
      <c r="H83" s="195"/>
      <c r="I83" s="195"/>
      <c r="J83" s="195"/>
    </row>
    <row r="84" spans="2:10" ht="19.5" customHeight="1">
      <c r="B84" s="195"/>
      <c r="C84" s="195"/>
      <c r="D84" s="195"/>
      <c r="E84" s="195"/>
      <c r="F84" s="195"/>
      <c r="G84" s="195"/>
      <c r="H84" s="195"/>
      <c r="I84" s="195"/>
      <c r="J84" s="195"/>
    </row>
    <row r="126" ht="14.25" thickBot="1"/>
    <row r="127" spans="2:39" ht="14.25" thickTop="1">
      <c r="B127" s="192" t="s">
        <v>385</v>
      </c>
      <c r="F127" s="192" t="s">
        <v>91</v>
      </c>
      <c r="K127" s="787" t="s">
        <v>508</v>
      </c>
      <c r="L127" s="427"/>
      <c r="M127" s="427"/>
      <c r="N127" s="427"/>
      <c r="O127" s="426"/>
      <c r="P127" s="427"/>
      <c r="Q127" s="427"/>
      <c r="R127" s="427"/>
      <c r="S127" s="427"/>
      <c r="T127" s="427"/>
      <c r="U127" s="427"/>
      <c r="V127" s="427"/>
      <c r="W127" s="427"/>
      <c r="X127" s="427"/>
      <c r="Y127" s="427"/>
      <c r="Z127" s="427"/>
      <c r="AA127" s="427"/>
      <c r="AB127" s="427"/>
      <c r="AC127" s="427"/>
      <c r="AD127" s="427"/>
      <c r="AE127" s="427"/>
      <c r="AF127" s="427"/>
      <c r="AG127" s="427"/>
      <c r="AH127" s="949"/>
      <c r="AI127" s="566"/>
      <c r="AJ127" s="566"/>
      <c r="AK127" s="566"/>
      <c r="AL127" s="566"/>
      <c r="AM127" s="566"/>
    </row>
    <row r="128" spans="2:39" ht="14.25" thickBot="1">
      <c r="B128" s="192" t="s">
        <v>386</v>
      </c>
      <c r="F128" s="192" t="s">
        <v>98</v>
      </c>
      <c r="K128" s="428" t="s">
        <v>485</v>
      </c>
      <c r="L128" s="429"/>
      <c r="M128" s="429"/>
      <c r="N128" s="429"/>
      <c r="O128" s="430"/>
      <c r="P128" s="429"/>
      <c r="Q128" s="429"/>
      <c r="R128" s="429"/>
      <c r="S128" s="429"/>
      <c r="T128" s="429"/>
      <c r="U128" s="429"/>
      <c r="V128" s="429"/>
      <c r="W128" s="429"/>
      <c r="X128" s="429"/>
      <c r="Y128" s="429"/>
      <c r="Z128" s="429"/>
      <c r="AA128" s="429"/>
      <c r="AB128" s="429"/>
      <c r="AC128" s="429"/>
      <c r="AD128" s="429"/>
      <c r="AE128" s="429"/>
      <c r="AF128" s="429"/>
      <c r="AG128" s="429"/>
      <c r="AH128" s="950"/>
      <c r="AI128" s="429"/>
      <c r="AJ128" s="429"/>
      <c r="AK128" s="429"/>
      <c r="AL128" s="429"/>
      <c r="AM128" s="429"/>
    </row>
    <row r="129" spans="2:39" ht="13.5" customHeight="1" thickBot="1">
      <c r="B129" s="192" t="s">
        <v>387</v>
      </c>
      <c r="F129" s="192" t="s">
        <v>10</v>
      </c>
      <c r="K129" s="1071"/>
      <c r="L129" s="1073" t="s">
        <v>212</v>
      </c>
      <c r="M129" s="1074"/>
      <c r="N129" s="1074"/>
      <c r="O129" s="1075" t="s">
        <v>484</v>
      </c>
      <c r="P129" s="1074"/>
      <c r="Q129" s="1076"/>
      <c r="R129" s="1031" t="s">
        <v>348</v>
      </c>
      <c r="S129" s="1032"/>
      <c r="T129" s="1033"/>
      <c r="U129" s="939"/>
      <c r="V129" s="940"/>
      <c r="W129" s="940"/>
      <c r="X129" s="940"/>
      <c r="Y129" s="940"/>
      <c r="Z129" s="432"/>
      <c r="AA129" s="432"/>
      <c r="AB129" s="432"/>
      <c r="AC129" s="432"/>
      <c r="AD129" s="432"/>
      <c r="AE129" s="432"/>
      <c r="AF129" s="433"/>
      <c r="AG129" s="433"/>
      <c r="AH129" s="951"/>
      <c r="AI129" s="433"/>
      <c r="AJ129" s="433"/>
      <c r="AK129" s="433"/>
      <c r="AL129" s="433"/>
      <c r="AM129" s="907"/>
    </row>
    <row r="130" spans="2:39" ht="14.25" thickBot="1">
      <c r="B130" s="192" t="s">
        <v>388</v>
      </c>
      <c r="F130" s="192" t="s">
        <v>13</v>
      </c>
      <c r="K130" s="1072"/>
      <c r="L130" s="434" t="s">
        <v>214</v>
      </c>
      <c r="M130" s="435" t="s">
        <v>153</v>
      </c>
      <c r="N130" s="596" t="s">
        <v>9</v>
      </c>
      <c r="O130" s="944" t="s">
        <v>214</v>
      </c>
      <c r="P130" s="435" t="s">
        <v>153</v>
      </c>
      <c r="Q130" s="437" t="s">
        <v>9</v>
      </c>
      <c r="R130" s="943" t="s">
        <v>214</v>
      </c>
      <c r="S130" s="937" t="s">
        <v>153</v>
      </c>
      <c r="T130" s="938" t="s">
        <v>9</v>
      </c>
      <c r="U130" s="432"/>
      <c r="V130" s="432"/>
      <c r="W130" s="433"/>
      <c r="X130" s="433"/>
      <c r="Y130" s="433"/>
      <c r="Z130" s="433"/>
      <c r="AA130" s="433"/>
      <c r="AB130" s="433"/>
      <c r="AC130" s="433"/>
      <c r="AD130" s="433"/>
      <c r="AE130" s="433"/>
      <c r="AF130" s="433"/>
      <c r="AG130" s="433"/>
      <c r="AH130" s="952"/>
      <c r="AI130" s="907"/>
      <c r="AJ130" s="907"/>
      <c r="AK130" s="907"/>
      <c r="AL130" s="907"/>
      <c r="AM130" s="907"/>
    </row>
    <row r="131" spans="2:39" ht="13.5">
      <c r="B131" s="192" t="s">
        <v>389</v>
      </c>
      <c r="F131" s="192" t="s">
        <v>14</v>
      </c>
      <c r="K131" s="438" t="s">
        <v>37</v>
      </c>
      <c r="L131" s="439">
        <f>_xlfn.COUNTIFS($AA$25:$AA$39,"",$AC$25:$AC$39,"&gt;0",$L$25:$L$39,"男")</f>
        <v>0</v>
      </c>
      <c r="M131" s="440">
        <f>_xlfn.COUNTIFS($AA$25:$AA$39,"",$AC$25:$AC$39,"0",$L$25:$L$39,"男")</f>
        <v>0</v>
      </c>
      <c r="N131" s="462">
        <f>SUM(L131:M131)</f>
        <v>0</v>
      </c>
      <c r="O131" s="945">
        <f>_xlfn.COUNTIFS($L$25:$L$39,"男",$P$25:$P$39,"有",$AA$25:$AA$39,"")</f>
        <v>0</v>
      </c>
      <c r="P131" s="440">
        <f>_xlfn.COUNTIFS($AA$25:$AA$39,"",$P$25:$P$39,"無",$L$25:$L$39,"男")</f>
        <v>0</v>
      </c>
      <c r="Q131" s="442">
        <f>SUM(O131:P131)</f>
        <v>0</v>
      </c>
      <c r="R131" s="945">
        <f>_xlfn.COUNTIFS($L$25:$L$39,"男",$R$25:$R$39,"有",$AA$25:$AA$39,"")</f>
        <v>0</v>
      </c>
      <c r="S131" s="440">
        <f>_xlfn.COUNTIFS($AA$25:$AA$39,"",$R$25:$R$39,"無",$L$25:$L$39,"男")</f>
        <v>0</v>
      </c>
      <c r="T131" s="442">
        <f>SUM(R131:S131)</f>
        <v>0</v>
      </c>
      <c r="U131" s="432"/>
      <c r="V131" s="432"/>
      <c r="W131" s="432"/>
      <c r="X131" s="432"/>
      <c r="Y131" s="432"/>
      <c r="Z131" s="432"/>
      <c r="AA131" s="432"/>
      <c r="AB131" s="432"/>
      <c r="AC131" s="432"/>
      <c r="AD131" s="432"/>
      <c r="AE131" s="432"/>
      <c r="AF131" s="432"/>
      <c r="AG131" s="432"/>
      <c r="AH131" s="952"/>
      <c r="AI131" s="907"/>
      <c r="AJ131" s="907"/>
      <c r="AK131" s="907"/>
      <c r="AL131" s="907"/>
      <c r="AM131" s="907"/>
    </row>
    <row r="132" spans="2:39" ht="14.25" thickBot="1">
      <c r="B132" s="192" t="s">
        <v>390</v>
      </c>
      <c r="F132" s="192" t="s">
        <v>15</v>
      </c>
      <c r="K132" s="443" t="s">
        <v>147</v>
      </c>
      <c r="L132" s="444">
        <f>_xlfn.COUNTIFS($AA$25:$AA$39,"",$AC$25:$AC$39,"&gt;0",$L$25:$L$39,"女")</f>
        <v>0</v>
      </c>
      <c r="M132" s="445">
        <f>_xlfn.COUNTIFS($AA$25:$AA$39,"",$AC$25:$AC$39,"0",$L$25:$L$39,"女")</f>
        <v>0</v>
      </c>
      <c r="N132" s="941">
        <f>SUM(L132:M132)</f>
        <v>0</v>
      </c>
      <c r="O132" s="946">
        <f>_xlfn.COUNTIFS($L$25:$L$39,"女",$P$25:$P$39,"有",$AA$25:$AA$39,"")</f>
        <v>0</v>
      </c>
      <c r="P132" s="445">
        <f>_xlfn.COUNTIFS($AA$25:$AA$39,"",$P$25:$P$39,"無",$L$25:$L$39,"女")</f>
        <v>0</v>
      </c>
      <c r="Q132" s="446">
        <f>SUM(O132:P132)</f>
        <v>0</v>
      </c>
      <c r="R132" s="946">
        <f>_xlfn.COUNTIFS($L$25:$L$39,"女",$R$25:$R$39,"有",$AA$25:$AA$39,"")</f>
        <v>0</v>
      </c>
      <c r="S132" s="445">
        <f>_xlfn.COUNTIFS($AA$25:$AA$39,"",$R$25:$R$39,"無",$L$25:$L$39,"女")</f>
        <v>0</v>
      </c>
      <c r="T132" s="446">
        <f>SUM(R132:S132)</f>
        <v>0</v>
      </c>
      <c r="U132" s="565"/>
      <c r="V132" s="565"/>
      <c r="W132" s="565"/>
      <c r="X132" s="565"/>
      <c r="Y132" s="565"/>
      <c r="Z132" s="565"/>
      <c r="AA132" s="565"/>
      <c r="AB132" s="565"/>
      <c r="AC132" s="565"/>
      <c r="AD132" s="565"/>
      <c r="AE132" s="565"/>
      <c r="AF132" s="565"/>
      <c r="AG132" s="565"/>
      <c r="AH132" s="952"/>
      <c r="AI132" s="907"/>
      <c r="AJ132" s="907"/>
      <c r="AK132" s="907"/>
      <c r="AL132" s="907"/>
      <c r="AM132" s="907"/>
    </row>
    <row r="133" spans="2:39" ht="15" thickBot="1" thickTop="1">
      <c r="B133" s="192" t="s">
        <v>391</v>
      </c>
      <c r="F133" s="192" t="s">
        <v>340</v>
      </c>
      <c r="K133" s="447" t="s">
        <v>9</v>
      </c>
      <c r="L133" s="448">
        <f>SUM(L131:L132)</f>
        <v>0</v>
      </c>
      <c r="M133" s="449">
        <f>SUM(M131:M132)</f>
        <v>0</v>
      </c>
      <c r="N133" s="942">
        <f>SUM(L131:M132)</f>
        <v>0</v>
      </c>
      <c r="O133" s="947">
        <f aca="true" t="shared" si="1" ref="O133:T133">SUM(O131:O132)</f>
        <v>0</v>
      </c>
      <c r="P133" s="449">
        <f t="shared" si="1"/>
        <v>0</v>
      </c>
      <c r="Q133" s="450">
        <f t="shared" si="1"/>
        <v>0</v>
      </c>
      <c r="R133" s="463">
        <f t="shared" si="1"/>
        <v>0</v>
      </c>
      <c r="S133" s="449">
        <f t="shared" si="1"/>
        <v>0</v>
      </c>
      <c r="T133" s="450">
        <f t="shared" si="1"/>
        <v>0</v>
      </c>
      <c r="U133" s="565"/>
      <c r="V133" s="565"/>
      <c r="W133" s="565"/>
      <c r="X133" s="565"/>
      <c r="Y133" s="565"/>
      <c r="Z133" s="565"/>
      <c r="AA133" s="565"/>
      <c r="AB133" s="565"/>
      <c r="AC133" s="565"/>
      <c r="AD133" s="565"/>
      <c r="AE133" s="565"/>
      <c r="AF133" s="565"/>
      <c r="AG133" s="565"/>
      <c r="AH133" s="952"/>
      <c r="AI133" s="907"/>
      <c r="AJ133" s="907"/>
      <c r="AK133" s="907"/>
      <c r="AL133" s="907"/>
      <c r="AM133" s="907"/>
    </row>
    <row r="134" spans="2:39" ht="14.25" thickBot="1">
      <c r="B134" s="192" t="s">
        <v>392</v>
      </c>
      <c r="F134" s="192" t="s">
        <v>505</v>
      </c>
      <c r="K134" s="1067" t="s">
        <v>216</v>
      </c>
      <c r="L134" s="1068"/>
      <c r="M134" s="1068"/>
      <c r="N134" s="1068"/>
      <c r="O134" s="1068"/>
      <c r="P134" s="432"/>
      <c r="Q134" s="432"/>
      <c r="R134" s="432"/>
      <c r="S134" s="432"/>
      <c r="T134" s="432"/>
      <c r="U134" s="432"/>
      <c r="V134" s="432"/>
      <c r="W134" s="432"/>
      <c r="X134" s="432"/>
      <c r="Y134" s="432"/>
      <c r="Z134" s="432"/>
      <c r="AA134" s="432"/>
      <c r="AB134" s="432"/>
      <c r="AC134" s="432"/>
      <c r="AD134" s="432"/>
      <c r="AE134" s="432"/>
      <c r="AF134" s="432"/>
      <c r="AG134" s="432"/>
      <c r="AH134" s="953"/>
      <c r="AI134" s="907"/>
      <c r="AJ134" s="907"/>
      <c r="AK134" s="907"/>
      <c r="AL134" s="907"/>
      <c r="AM134" s="907"/>
    </row>
    <row r="135" spans="2:39" ht="48.75" thickBot="1">
      <c r="B135" s="192" t="s">
        <v>393</v>
      </c>
      <c r="F135" s="192" t="s">
        <v>41</v>
      </c>
      <c r="K135" s="451"/>
      <c r="L135" s="452" t="s">
        <v>185</v>
      </c>
      <c r="M135" s="452" t="s">
        <v>186</v>
      </c>
      <c r="N135" s="452" t="s">
        <v>187</v>
      </c>
      <c r="O135" s="452" t="s">
        <v>188</v>
      </c>
      <c r="P135" s="452" t="s">
        <v>189</v>
      </c>
      <c r="Q135" s="452" t="s">
        <v>190</v>
      </c>
      <c r="R135" s="452" t="s">
        <v>191</v>
      </c>
      <c r="S135" s="452" t="s">
        <v>192</v>
      </c>
      <c r="T135" s="453" t="s">
        <v>193</v>
      </c>
      <c r="U135" s="454" t="s">
        <v>9</v>
      </c>
      <c r="V135" s="432"/>
      <c r="W135" s="432"/>
      <c r="X135" s="432"/>
      <c r="Y135" s="432"/>
      <c r="Z135" s="432"/>
      <c r="AA135" s="432"/>
      <c r="AB135" s="432"/>
      <c r="AC135" s="432"/>
      <c r="AD135" s="432"/>
      <c r="AE135" s="432"/>
      <c r="AF135" s="432"/>
      <c r="AG135" s="432"/>
      <c r="AH135" s="952"/>
      <c r="AI135" s="907"/>
      <c r="AJ135" s="907"/>
      <c r="AK135" s="907"/>
      <c r="AL135" s="907"/>
      <c r="AM135" s="907"/>
    </row>
    <row r="136" spans="2:39" ht="13.5">
      <c r="B136" s="192" t="s">
        <v>394</v>
      </c>
      <c r="K136" s="438" t="s">
        <v>37</v>
      </c>
      <c r="L136" s="439">
        <f>_xlfn.COUNTIFS($K$25:$K$39,"&lt;25",$L$25:$L$39,"男",$AA$25:$AA$39,"")</f>
        <v>0</v>
      </c>
      <c r="M136" s="439">
        <f>_xlfn.COUNTIFS($K$25:$K$39,"&gt;=25",$K$25:$K$39,"&lt;=29",$L$25:$L$39,"男",$AA$25:$AA$39,"")</f>
        <v>0</v>
      </c>
      <c r="N136" s="439">
        <f>_xlfn.COUNTIFS($K$25:$K$39,"&gt;=30",$K$25:$K$39,"&lt;=34",$L$25:$L$39,"男",$AA$25:$AA$39,"")</f>
        <v>0</v>
      </c>
      <c r="O136" s="439">
        <f>_xlfn.COUNTIFS($K$25:$K$39,"&gt;=35",$K$25:$K$39,"&lt;=39",$L$25:$L$39,"男",$AA$25:$AA$39,"")</f>
        <v>0</v>
      </c>
      <c r="P136" s="439">
        <f>_xlfn.COUNTIFS($K$25:$K$39,"&gt;=40",$K$25:$K$39,"&lt;=44",$L$25:$L$39,"男",$AA$25:$AA$39,"")</f>
        <v>0</v>
      </c>
      <c r="Q136" s="439">
        <f>_xlfn.COUNTIFS($K$25:$K$39,"&gt;=45",$K$25:$K$39,"&lt;=49",$L$25:$L$39,"男",$AA$25:$AA$39,"")</f>
        <v>0</v>
      </c>
      <c r="R136" s="439">
        <f>_xlfn.COUNTIFS($K$25:$K$39,"&gt;=50",$K$25:$K$39,"&lt;=54",$L$25:$L$39,"男",$AA$25:$AA$39,"")</f>
        <v>0</v>
      </c>
      <c r="S136" s="439">
        <f>_xlfn.COUNTIFS($K$25:$K$39,"&gt;=55",$K$25:$K$39,"&lt;=59",$L$25:$L$39,"男",$AA$25:$AA$39,"")</f>
        <v>0</v>
      </c>
      <c r="T136" s="439">
        <f>_xlfn.COUNTIFS($K$25:$K$39,"&gt;=60",$L$25:$L$39,"男",$AA$25:$AA$39,"")</f>
        <v>0</v>
      </c>
      <c r="U136" s="455">
        <f>SUM(L136:T136)</f>
        <v>0</v>
      </c>
      <c r="V136" s="432"/>
      <c r="W136" s="432"/>
      <c r="X136" s="432"/>
      <c r="Y136" s="432"/>
      <c r="Z136" s="432"/>
      <c r="AA136" s="432"/>
      <c r="AB136" s="432"/>
      <c r="AC136" s="432"/>
      <c r="AD136" s="432"/>
      <c r="AE136" s="432"/>
      <c r="AF136" s="432"/>
      <c r="AG136" s="432"/>
      <c r="AH136" s="952"/>
      <c r="AI136" s="907"/>
      <c r="AJ136" s="907"/>
      <c r="AK136" s="907"/>
      <c r="AL136" s="907"/>
      <c r="AM136" s="907"/>
    </row>
    <row r="137" spans="2:39" ht="14.25" thickBot="1">
      <c r="B137" s="192" t="s">
        <v>395</v>
      </c>
      <c r="K137" s="443" t="s">
        <v>147</v>
      </c>
      <c r="L137" s="444">
        <f>_xlfn.COUNTIFS($K$25:$K$39,"&lt;25",$L$25:$L$39,"女",$AA$25:$AA$39,"")</f>
        <v>0</v>
      </c>
      <c r="M137" s="444">
        <f>_xlfn.COUNTIFS($K$25:$K$39,"&gt;=25",$K$25:$K$39,"&lt;=29",$L$25:$L$39,"女",$AA$25:$AA$39,"")</f>
        <v>0</v>
      </c>
      <c r="N137" s="444">
        <f>_xlfn.COUNTIFS($K$25:$K$39,"&gt;=30",$K$25:$K$39,"&lt;=34",$L$25:$L$39,"女",$AA$25:$AA$39,"")</f>
        <v>0</v>
      </c>
      <c r="O137" s="444">
        <f>_xlfn.COUNTIFS($K$25:$K$39,"&gt;=35",$K$25:$K$39,"&lt;=39",$L$25:$L$39,"女",$AA$25:$AA$39,"")</f>
        <v>0</v>
      </c>
      <c r="P137" s="444">
        <f>_xlfn.COUNTIFS($K$25:$K$39,"&gt;=40",$K$25:$K$39,"&lt;=44",$L$25:$L$39,"女",$AA$25:$AA$39,"")</f>
        <v>0</v>
      </c>
      <c r="Q137" s="444">
        <f>_xlfn.COUNTIFS($K$25:$K$39,"&gt;=45",$K$25:$K$39,"&lt;=49",$L$25:$L$39,"女",$AA$25:$AA$39,"")</f>
        <v>0</v>
      </c>
      <c r="R137" s="444">
        <f>_xlfn.COUNTIFS($K$25:$K$39,"&gt;=50",$K$25:$K$39,"&lt;=54",$L$25:$L$39,"女",$AA$25:$AA$39,"")</f>
        <v>0</v>
      </c>
      <c r="S137" s="444">
        <f>_xlfn.COUNTIFS($K$25:$K$39,"&gt;=55",$K$25:$K$39,"&lt;=59",$L$25:$L$39,"女",$AA$25:$AA$39,"")</f>
        <v>0</v>
      </c>
      <c r="T137" s="444">
        <f>_xlfn.COUNTIFS($K$25:$K$39,"&gt;=60",$L$25:$L$39,"女",$AA$25:$AA$39,"")</f>
        <v>0</v>
      </c>
      <c r="U137" s="456">
        <f>SUM(L137:T137)</f>
        <v>0</v>
      </c>
      <c r="V137" s="432"/>
      <c r="W137" s="432"/>
      <c r="X137" s="432"/>
      <c r="Y137" s="432"/>
      <c r="Z137" s="432"/>
      <c r="AA137" s="432"/>
      <c r="AB137" s="432"/>
      <c r="AC137" s="432"/>
      <c r="AD137" s="432"/>
      <c r="AE137" s="432"/>
      <c r="AF137" s="432"/>
      <c r="AG137" s="432"/>
      <c r="AH137" s="952"/>
      <c r="AI137" s="907"/>
      <c r="AJ137" s="907"/>
      <c r="AK137" s="907"/>
      <c r="AL137" s="907"/>
      <c r="AM137" s="907"/>
    </row>
    <row r="138" spans="2:39" ht="15" thickBot="1" thickTop="1">
      <c r="B138" s="192" t="s">
        <v>396</v>
      </c>
      <c r="K138" s="447" t="s">
        <v>9</v>
      </c>
      <c r="L138" s="448">
        <f aca="true" t="shared" si="2" ref="L138:S138">SUM(L136:L137)</f>
        <v>0</v>
      </c>
      <c r="M138" s="448">
        <f t="shared" si="2"/>
        <v>0</v>
      </c>
      <c r="N138" s="448">
        <f t="shared" si="2"/>
        <v>0</v>
      </c>
      <c r="O138" s="448">
        <f t="shared" si="2"/>
        <v>0</v>
      </c>
      <c r="P138" s="448">
        <f t="shared" si="2"/>
        <v>0</v>
      </c>
      <c r="Q138" s="448">
        <f t="shared" si="2"/>
        <v>0</v>
      </c>
      <c r="R138" s="448">
        <f t="shared" si="2"/>
        <v>0</v>
      </c>
      <c r="S138" s="448">
        <f t="shared" si="2"/>
        <v>0</v>
      </c>
      <c r="T138" s="449">
        <f>SUM(T136:T137)</f>
        <v>0</v>
      </c>
      <c r="U138" s="450">
        <f>SUM(L136:T137)</f>
        <v>0</v>
      </c>
      <c r="V138" s="432"/>
      <c r="W138" s="432"/>
      <c r="X138" s="432"/>
      <c r="Y138" s="432"/>
      <c r="Z138" s="432"/>
      <c r="AA138" s="432"/>
      <c r="AB138" s="432"/>
      <c r="AC138" s="432"/>
      <c r="AD138" s="432"/>
      <c r="AE138" s="432"/>
      <c r="AF138" s="432"/>
      <c r="AG138" s="432"/>
      <c r="AH138" s="952"/>
      <c r="AI138" s="907"/>
      <c r="AJ138" s="907"/>
      <c r="AK138" s="907"/>
      <c r="AL138" s="907"/>
      <c r="AM138" s="907"/>
    </row>
    <row r="139" spans="2:39" ht="14.25" thickBot="1">
      <c r="B139" s="192" t="s">
        <v>397</v>
      </c>
      <c r="K139" s="428" t="s">
        <v>217</v>
      </c>
      <c r="L139" s="432"/>
      <c r="M139" s="432"/>
      <c r="N139" s="432"/>
      <c r="O139" s="457" t="s">
        <v>240</v>
      </c>
      <c r="P139" s="432"/>
      <c r="Q139" s="432"/>
      <c r="R139" s="432"/>
      <c r="S139" s="432"/>
      <c r="T139" s="432"/>
      <c r="U139" s="432"/>
      <c r="V139" s="432"/>
      <c r="W139" s="432"/>
      <c r="X139" s="432"/>
      <c r="Y139" s="432"/>
      <c r="Z139" s="432"/>
      <c r="AA139" s="432"/>
      <c r="AB139" s="432"/>
      <c r="AC139" s="432"/>
      <c r="AD139" s="432"/>
      <c r="AE139" s="432"/>
      <c r="AF139" s="432"/>
      <c r="AG139" s="432"/>
      <c r="AH139" s="952"/>
      <c r="AI139" s="907"/>
      <c r="AJ139" s="907"/>
      <c r="AK139" s="907"/>
      <c r="AL139" s="907"/>
      <c r="AM139" s="907"/>
    </row>
    <row r="140" spans="2:39" ht="48.75" thickBot="1">
      <c r="B140" s="192" t="s">
        <v>398</v>
      </c>
      <c r="K140" s="458"/>
      <c r="L140" s="948" t="s">
        <v>194</v>
      </c>
      <c r="M140" s="459" t="s">
        <v>526</v>
      </c>
      <c r="N140" s="459" t="s">
        <v>196</v>
      </c>
      <c r="O140" s="459" t="s">
        <v>197</v>
      </c>
      <c r="P140" s="459" t="s">
        <v>198</v>
      </c>
      <c r="Q140" s="459" t="s">
        <v>199</v>
      </c>
      <c r="R140" s="459" t="s">
        <v>200</v>
      </c>
      <c r="S140" s="459" t="s">
        <v>201</v>
      </c>
      <c r="T140" s="459" t="s">
        <v>202</v>
      </c>
      <c r="U140" s="460" t="s">
        <v>203</v>
      </c>
      <c r="V140" s="461" t="s">
        <v>9</v>
      </c>
      <c r="W140" s="432"/>
      <c r="X140" s="432"/>
      <c r="Y140" s="432"/>
      <c r="Z140" s="432"/>
      <c r="AA140" s="432"/>
      <c r="AB140" s="432"/>
      <c r="AC140" s="432"/>
      <c r="AD140" s="432"/>
      <c r="AE140" s="432"/>
      <c r="AF140" s="432"/>
      <c r="AG140" s="432"/>
      <c r="AH140" s="952"/>
      <c r="AI140" s="907"/>
      <c r="AJ140" s="907"/>
      <c r="AK140" s="907"/>
      <c r="AL140" s="907"/>
      <c r="AM140" s="907"/>
    </row>
    <row r="141" spans="2:39" ht="13.5">
      <c r="B141" s="192" t="s">
        <v>399</v>
      </c>
      <c r="K141" s="438" t="s">
        <v>37</v>
      </c>
      <c r="L141" s="441">
        <f>_xlfn.COUNTIFS($E$25:$E$39,"○",$L$25:$L$39,"男",$AA$25:$AA$39,"")</f>
        <v>0</v>
      </c>
      <c r="M141" s="441">
        <f>_xlfn.COUNTIFS($M$25:$M$39,"&lt;1",$L$25:$L$39,"男",$AA$25:$AA$39,"")</f>
        <v>0</v>
      </c>
      <c r="N141" s="441">
        <f>_xlfn.COUNTIFS($M$25:$M$39,"&gt;=1",$M$25:$M$39,"&lt;=4",$L$25:$L$39,"男",$AA$25:$AA$39,"")</f>
        <v>0</v>
      </c>
      <c r="O141" s="441">
        <f>_xlfn.COUNTIFS($M$25:$M$39,"&gt;=5",$M$25:$M$39,"&lt;=9",$L$25:$L$39,"男",$AA$25:$AA$39,"")</f>
        <v>0</v>
      </c>
      <c r="P141" s="441">
        <f>_xlfn.COUNTIFS($M$25:$M$39,"&gt;=10",$M$25:$M$39,"&lt;=14",$L$25:$L$39,"男",$AA$25:$AA$39,"")</f>
        <v>0</v>
      </c>
      <c r="Q141" s="441">
        <f>_xlfn.COUNTIFS($M$25:$M$39,"&gt;=15",$M$25:$M$39,"&lt;=19",$L$25:$L$39,"男",$AA$25:$AA$39,"")</f>
        <v>0</v>
      </c>
      <c r="R141" s="441">
        <f>_xlfn.COUNTIFS($M$25:$M$39,"&gt;=20",$M$25:$M$39,"&lt;=24",$L$25:$L$39,"男",$AA$25:$AA$39,"")</f>
        <v>0</v>
      </c>
      <c r="S141" s="441">
        <f>_xlfn.COUNTIFS($M$25:$M$39,"&gt;=25",$M$25:$M$39,"&lt;=29",$L$25:$L$39,"男",$AA$25:$AA$39,"")</f>
        <v>0</v>
      </c>
      <c r="T141" s="441">
        <f>_xlfn.COUNTIFS($M$25:$M$39,"&gt;=30",$M$25:$M$39,"&lt;=34",$L$25:$L$39,"男",$AA$25:$AA$39,"")</f>
        <v>0</v>
      </c>
      <c r="U141" s="441">
        <f>_xlfn.COUNTIFS($M$25:$M$39,"&gt;=35",$L$25:$L$39,"男",$AA$25:$AA$39,"")</f>
        <v>0</v>
      </c>
      <c r="V141" s="455">
        <f>SUM(L141:U141)</f>
        <v>0</v>
      </c>
      <c r="W141" s="432"/>
      <c r="X141" s="432"/>
      <c r="Y141" s="432"/>
      <c r="Z141" s="432"/>
      <c r="AA141" s="432"/>
      <c r="AB141" s="432"/>
      <c r="AC141" s="432"/>
      <c r="AD141" s="432"/>
      <c r="AE141" s="432"/>
      <c r="AF141" s="432"/>
      <c r="AG141" s="432"/>
      <c r="AH141" s="952"/>
      <c r="AI141" s="907"/>
      <c r="AJ141" s="907"/>
      <c r="AK141" s="907"/>
      <c r="AL141" s="907"/>
      <c r="AM141" s="907"/>
    </row>
    <row r="142" spans="2:39" ht="14.25" thickBot="1">
      <c r="B142" s="192" t="s">
        <v>400</v>
      </c>
      <c r="K142" s="443" t="s">
        <v>147</v>
      </c>
      <c r="L142" s="444">
        <f>_xlfn.COUNTIFS($E$25:$E$39,"○",$L$25:$L$39,"女",$AA$25:$AA$39,"")</f>
        <v>0</v>
      </c>
      <c r="M142" s="444">
        <f>_xlfn.COUNTIFS($M$25:$M$39,"&lt;1",$L$25:$L$39,"女",$AA$25:$AA$39,"")</f>
        <v>0</v>
      </c>
      <c r="N142" s="978">
        <f>_xlfn.COUNTIFS($M$25:$M$39,"&gt;=1",$M$25:$M$39,"&lt;=4",$L$25:$L$39,"女",$AA$25:$AA$39,"")</f>
        <v>0</v>
      </c>
      <c r="O142" s="978">
        <f>_xlfn.COUNTIFS($M$25:$M$39,"&gt;=5",$M$25:$M$39,"&lt;=9",$L$25:$L$39,"女",$AA$25:$AA$39,"")</f>
        <v>0</v>
      </c>
      <c r="P142" s="978">
        <f>_xlfn.COUNTIFS($M$25:$M$39,"&gt;=10",$M$25:$M$39,"&lt;=14",$L$25:$L$39,"女",$AA$25:$AA$39,"")</f>
        <v>0</v>
      </c>
      <c r="Q142" s="978">
        <f>_xlfn.COUNTIFS($M$25:$M$39,"&gt;=15",$M$25:$M$39,"&lt;=19",$L$25:$L$39,"女",$AA$25:$AA$39,"")</f>
        <v>0</v>
      </c>
      <c r="R142" s="978">
        <f>_xlfn.COUNTIFS($M$25:$M$39,"&gt;=20",$M$25:$M$39,"&lt;=24",$L$25:$L$39,"女",$AA$25:$AA$39,"")</f>
        <v>0</v>
      </c>
      <c r="S142" s="978">
        <f>_xlfn.COUNTIFS($M$25:$M$39,"&gt;=25",$M$25:$M$39,"&lt;=29",$L$25:$L$39,"女",$AA$25:$AA$39,"")</f>
        <v>0</v>
      </c>
      <c r="T142" s="978">
        <f>_xlfn.COUNTIFS($M$25:$M$39,"&gt;=30",$M$25:$M$39,"&lt;=34",$L$25:$L$39,"女",$AA$25:$AA$39,"")</f>
        <v>0</v>
      </c>
      <c r="U142" s="979">
        <f>_xlfn.COUNTIFS($M$25:$M$39,"&gt;=35",$L$25:$L$39,"女",$AA$25:$AA$39,"")</f>
        <v>0</v>
      </c>
      <c r="V142" s="456">
        <f>SUM(L142:U142)</f>
        <v>0</v>
      </c>
      <c r="W142" s="432"/>
      <c r="X142" s="432"/>
      <c r="Y142" s="432"/>
      <c r="Z142" s="432"/>
      <c r="AA142" s="432"/>
      <c r="AB142" s="432"/>
      <c r="AC142" s="432"/>
      <c r="AD142" s="432"/>
      <c r="AE142" s="432"/>
      <c r="AF142" s="432"/>
      <c r="AG142" s="432"/>
      <c r="AH142" s="952"/>
      <c r="AI142" s="907"/>
      <c r="AJ142" s="907"/>
      <c r="AK142" s="907"/>
      <c r="AL142" s="907"/>
      <c r="AM142" s="907"/>
    </row>
    <row r="143" spans="11:39" ht="15" thickBot="1" thickTop="1">
      <c r="K143" s="447" t="s">
        <v>9</v>
      </c>
      <c r="L143" s="448">
        <f aca="true" t="shared" si="3" ref="L143:U143">SUM(L141:L142)</f>
        <v>0</v>
      </c>
      <c r="M143" s="448">
        <f t="shared" si="3"/>
        <v>0</v>
      </c>
      <c r="N143" s="448">
        <f t="shared" si="3"/>
        <v>0</v>
      </c>
      <c r="O143" s="448">
        <f t="shared" si="3"/>
        <v>0</v>
      </c>
      <c r="P143" s="448">
        <f t="shared" si="3"/>
        <v>0</v>
      </c>
      <c r="Q143" s="448">
        <f t="shared" si="3"/>
        <v>0</v>
      </c>
      <c r="R143" s="448">
        <f t="shared" si="3"/>
        <v>0</v>
      </c>
      <c r="S143" s="448">
        <f t="shared" si="3"/>
        <v>0</v>
      </c>
      <c r="T143" s="448">
        <f>SUM(T141:T142)</f>
        <v>0</v>
      </c>
      <c r="U143" s="449">
        <f t="shared" si="3"/>
        <v>0</v>
      </c>
      <c r="V143" s="450">
        <f>SUM(L141:U142)</f>
        <v>0</v>
      </c>
      <c r="W143" s="432"/>
      <c r="X143" s="432"/>
      <c r="Y143" s="432"/>
      <c r="Z143" s="432"/>
      <c r="AA143" s="432"/>
      <c r="AB143" s="432"/>
      <c r="AC143" s="432"/>
      <c r="AD143" s="432"/>
      <c r="AE143" s="432"/>
      <c r="AF143" s="432"/>
      <c r="AG143" s="432"/>
      <c r="AH143" s="952"/>
      <c r="AI143" s="907"/>
      <c r="AJ143" s="907"/>
      <c r="AK143" s="907"/>
      <c r="AL143" s="907"/>
      <c r="AM143" s="907"/>
    </row>
    <row r="144" spans="11:39" ht="14.25" thickBot="1">
      <c r="K144" s="428" t="s">
        <v>218</v>
      </c>
      <c r="L144" s="432"/>
      <c r="M144" s="432"/>
      <c r="N144" s="432"/>
      <c r="O144" s="432"/>
      <c r="P144" s="457"/>
      <c r="Q144" s="457" t="s">
        <v>240</v>
      </c>
      <c r="R144" s="432"/>
      <c r="S144" s="432"/>
      <c r="T144" s="432"/>
      <c r="U144" s="432"/>
      <c r="V144" s="432"/>
      <c r="W144" s="432"/>
      <c r="X144" s="432"/>
      <c r="Y144" s="432"/>
      <c r="Z144" s="432"/>
      <c r="AA144" s="432"/>
      <c r="AB144" s="432"/>
      <c r="AC144" s="432"/>
      <c r="AD144" s="432"/>
      <c r="AE144" s="432"/>
      <c r="AF144" s="432"/>
      <c r="AG144" s="432"/>
      <c r="AH144" s="952"/>
      <c r="AI144" s="907"/>
      <c r="AJ144" s="907"/>
      <c r="AK144" s="907"/>
      <c r="AL144" s="907"/>
      <c r="AM144" s="907"/>
    </row>
    <row r="145" spans="11:39" ht="48.75" thickBot="1">
      <c r="K145" s="451"/>
      <c r="L145" s="948" t="s">
        <v>194</v>
      </c>
      <c r="M145" s="459" t="s">
        <v>526</v>
      </c>
      <c r="N145" s="459" t="s">
        <v>205</v>
      </c>
      <c r="O145" s="459" t="s">
        <v>206</v>
      </c>
      <c r="P145" s="459" t="s">
        <v>207</v>
      </c>
      <c r="Q145" s="459" t="s">
        <v>208</v>
      </c>
      <c r="R145" s="459" t="s">
        <v>209</v>
      </c>
      <c r="S145" s="459" t="s">
        <v>210</v>
      </c>
      <c r="T145" s="459" t="s">
        <v>198</v>
      </c>
      <c r="U145" s="460" t="s">
        <v>211</v>
      </c>
      <c r="V145" s="461" t="s">
        <v>9</v>
      </c>
      <c r="W145" s="432"/>
      <c r="X145" s="432"/>
      <c r="Y145" s="432"/>
      <c r="Z145" s="432"/>
      <c r="AA145" s="432"/>
      <c r="AB145" s="432"/>
      <c r="AC145" s="432"/>
      <c r="AD145" s="432"/>
      <c r="AE145" s="432"/>
      <c r="AF145" s="432"/>
      <c r="AG145" s="432"/>
      <c r="AH145" s="952"/>
      <c r="AI145" s="907"/>
      <c r="AJ145" s="907"/>
      <c r="AK145" s="907"/>
      <c r="AL145" s="907"/>
      <c r="AM145" s="907"/>
    </row>
    <row r="146" spans="3:39" ht="13.5">
      <c r="C146" s="5" t="s">
        <v>491</v>
      </c>
      <c r="K146" s="438" t="s">
        <v>37</v>
      </c>
      <c r="L146" s="441">
        <f>_xlfn.COUNTIFS($E$25:$E$39,"○",$L$25:$L$39,"男",$AA$25:$AA$39,"")</f>
        <v>0</v>
      </c>
      <c r="M146" s="439">
        <f>_xlfn.COUNTIFS($N$25:$N$39,"&lt;1",$L$25:$L$39,"男",$AA$25:$AA$39,"")</f>
        <v>0</v>
      </c>
      <c r="N146" s="976">
        <f>_xlfn.COUNTIFS($N$25:$N$39,"1",$L$25:$L$39,"男",$AA$25:$AA$39,"")</f>
        <v>0</v>
      </c>
      <c r="O146" s="976">
        <f>_xlfn.COUNTIFS($N$25:$N$39,"2",$L$25:$L$39,"男",$AA$25:$AA$39,"")</f>
        <v>0</v>
      </c>
      <c r="P146" s="976">
        <f>_xlfn.COUNTIFS($N$25:$N$39,"3",$L$25:$L$39,"男",$AA$25:$AA$39,"")</f>
        <v>0</v>
      </c>
      <c r="Q146" s="976">
        <f>_xlfn.COUNTIFS($N$25:$N$39,"4",$L$25:$L$39,"男",$AA$25:$AA$39,"")</f>
        <v>0</v>
      </c>
      <c r="R146" s="976">
        <f>_xlfn.COUNTIFS($N$25:$N$39,"5",$L$25:$L$39,"男",$AA$25:$AA$39,"")</f>
        <v>0</v>
      </c>
      <c r="S146" s="441">
        <f>_xlfn.COUNTIFS($N$25:$N$39,"&gt;=6",$N$25:$N$39,"&lt;=9",$L$25:$L$39,"男",$AA$25:$AA$39,"")</f>
        <v>0</v>
      </c>
      <c r="T146" s="441">
        <f>_xlfn.COUNTIFS($N$25:$N$39,"&gt;=10",$N$25:$N$39,"&lt;=14",$L$25:$L$39,"男",$AA$25:$AA$39,"")</f>
        <v>0</v>
      </c>
      <c r="U146" s="441">
        <f>_xlfn.COUNTIFS($N$25:$N$39,"&gt;=15",$L$25:$L$39,"男",$AA$25:$AA$39,"")</f>
        <v>0</v>
      </c>
      <c r="V146" s="442">
        <f>SUM(L146:U146)</f>
        <v>0</v>
      </c>
      <c r="W146" s="432"/>
      <c r="X146" s="432"/>
      <c r="Y146" s="432"/>
      <c r="Z146" s="432"/>
      <c r="AA146" s="432"/>
      <c r="AB146" s="432"/>
      <c r="AC146" s="432"/>
      <c r="AD146" s="432"/>
      <c r="AE146" s="432"/>
      <c r="AF146" s="432"/>
      <c r="AG146" s="432"/>
      <c r="AH146" s="952"/>
      <c r="AI146" s="907"/>
      <c r="AJ146" s="907"/>
      <c r="AK146" s="907"/>
      <c r="AL146" s="907"/>
      <c r="AM146" s="907"/>
    </row>
    <row r="147" spans="3:39" ht="14.25" thickBot="1">
      <c r="C147" s="5" t="s">
        <v>492</v>
      </c>
      <c r="K147" s="443" t="s">
        <v>147</v>
      </c>
      <c r="L147" s="444">
        <f>_xlfn.COUNTIFS($E$25:$E$39,"○",$L$25:$L$39,"女",$AA$25:$AA$39,"")</f>
        <v>0</v>
      </c>
      <c r="M147" s="444">
        <f>_xlfn.COUNTIFS($N$25:$N$39,"&lt;1",$L$25:$L$39,"女",$AA$25:$AA$39,"")</f>
        <v>0</v>
      </c>
      <c r="N147" s="978">
        <f>_xlfn.COUNTIFS($N$25:$N$39,"1",$L$25:$L$39,"女",$AA$25:$AA$39,"")</f>
        <v>0</v>
      </c>
      <c r="O147" s="978">
        <f>_xlfn.COUNTIFS($N$25:$N$39,"2",$L$25:$L$39,"女",$AA$25:$AA$39,"")</f>
        <v>0</v>
      </c>
      <c r="P147" s="978">
        <f>_xlfn.COUNTIFS($N$25:$N$39,"3",$L$25:$L$39,"女",$AA$25:$AA$39,"")</f>
        <v>0</v>
      </c>
      <c r="Q147" s="978">
        <f>_xlfn.COUNTIFS($N$25:$N$39,"4",$L$25:$L$39,"女",$AA$25:$AA$39,"")</f>
        <v>0</v>
      </c>
      <c r="R147" s="978">
        <f>_xlfn.COUNTIFS($N$25:$N$39,"5",$L$25:$L$39,"女",$AA$25:$AA$39,"")</f>
        <v>0</v>
      </c>
      <c r="S147" s="992">
        <f>_xlfn.COUNTIFS($N$25:$N$39,"&gt;=6",$N$25:$N$39,"&lt;=9",$L$25:$L$39,"女",$AA$25:$AA$39,"")</f>
        <v>0</v>
      </c>
      <c r="T147" s="978">
        <f>_xlfn.COUNTIFS($N$25:$N$39,"&gt;=10",$N$25:$N$39,"&lt;=14",$L$25:$L$39,"女",$AA$25:$AA$39,"")</f>
        <v>0</v>
      </c>
      <c r="U147" s="979">
        <f>_xlfn.COUNTIFS($N$25:$N$39,"&gt;=15",$L$25:$L$39,"女",$AA$25:$AA$39,"")</f>
        <v>0</v>
      </c>
      <c r="V147" s="446">
        <f>SUM(L147:U147)</f>
        <v>0</v>
      </c>
      <c r="W147" s="432"/>
      <c r="X147" s="432"/>
      <c r="Y147" s="432"/>
      <c r="Z147" s="432"/>
      <c r="AA147" s="432"/>
      <c r="AB147" s="432"/>
      <c r="AC147" s="432"/>
      <c r="AD147" s="432"/>
      <c r="AE147" s="432"/>
      <c r="AF147" s="432"/>
      <c r="AG147" s="432"/>
      <c r="AH147" s="952"/>
      <c r="AI147" s="907"/>
      <c r="AJ147" s="907"/>
      <c r="AK147" s="907"/>
      <c r="AL147" s="907"/>
      <c r="AM147" s="907"/>
    </row>
    <row r="148" spans="3:39" ht="15" thickBot="1" thickTop="1">
      <c r="C148" s="5" t="s">
        <v>493</v>
      </c>
      <c r="K148" s="447" t="s">
        <v>9</v>
      </c>
      <c r="L148" s="463">
        <f aca="true" t="shared" si="4" ref="L148:U148">SUM(L146:L147)</f>
        <v>0</v>
      </c>
      <c r="M148" s="448">
        <f t="shared" si="4"/>
        <v>0</v>
      </c>
      <c r="N148" s="448">
        <f t="shared" si="4"/>
        <v>0</v>
      </c>
      <c r="O148" s="448">
        <f t="shared" si="4"/>
        <v>0</v>
      </c>
      <c r="P148" s="448">
        <f t="shared" si="4"/>
        <v>0</v>
      </c>
      <c r="Q148" s="448">
        <f t="shared" si="4"/>
        <v>0</v>
      </c>
      <c r="R148" s="448">
        <f t="shared" si="4"/>
        <v>0</v>
      </c>
      <c r="S148" s="993">
        <f t="shared" si="4"/>
        <v>0</v>
      </c>
      <c r="T148" s="448">
        <f>SUM(T146:T147)</f>
        <v>0</v>
      </c>
      <c r="U148" s="449">
        <f t="shared" si="4"/>
        <v>0</v>
      </c>
      <c r="V148" s="450">
        <f>SUM(L146:U147)</f>
        <v>0</v>
      </c>
      <c r="W148" s="432"/>
      <c r="X148" s="432"/>
      <c r="Y148" s="432"/>
      <c r="Z148" s="432"/>
      <c r="AA148" s="432"/>
      <c r="AB148" s="432"/>
      <c r="AC148" s="432"/>
      <c r="AD148" s="432"/>
      <c r="AE148" s="432"/>
      <c r="AF148" s="432"/>
      <c r="AG148" s="432"/>
      <c r="AH148" s="952"/>
      <c r="AI148" s="907"/>
      <c r="AJ148" s="907"/>
      <c r="AK148" s="907"/>
      <c r="AL148" s="907"/>
      <c r="AM148" s="907"/>
    </row>
    <row r="149" spans="3:39" ht="14.25" thickBot="1">
      <c r="C149" s="5" t="s">
        <v>494</v>
      </c>
      <c r="K149" s="464"/>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954"/>
      <c r="AI149" s="955"/>
      <c r="AJ149" s="955"/>
      <c r="AK149" s="955"/>
      <c r="AL149" s="955"/>
      <c r="AM149" s="956"/>
    </row>
    <row r="150" ht="14.25" thickTop="1">
      <c r="C150" s="5" t="s">
        <v>495</v>
      </c>
    </row>
    <row r="151" ht="14.25" thickBot="1">
      <c r="C151" s="5" t="s">
        <v>496</v>
      </c>
    </row>
    <row r="152" spans="3:36" ht="14.25" thickTop="1">
      <c r="C152" s="5" t="s">
        <v>497</v>
      </c>
      <c r="K152" s="787" t="s">
        <v>509</v>
      </c>
      <c r="L152" s="427"/>
      <c r="M152" s="427"/>
      <c r="N152" s="427"/>
      <c r="O152" s="426"/>
      <c r="P152" s="427"/>
      <c r="Q152" s="427"/>
      <c r="R152" s="427"/>
      <c r="S152" s="427"/>
      <c r="T152" s="427"/>
      <c r="U152" s="427"/>
      <c r="V152" s="427"/>
      <c r="W152" s="427"/>
      <c r="X152" s="427"/>
      <c r="Y152" s="427"/>
      <c r="Z152" s="427"/>
      <c r="AA152" s="427"/>
      <c r="AB152" s="427"/>
      <c r="AC152" s="427"/>
      <c r="AD152" s="427"/>
      <c r="AE152" s="427"/>
      <c r="AF152" s="427"/>
      <c r="AG152" s="427"/>
      <c r="AH152" s="949"/>
      <c r="AI152" s="566"/>
      <c r="AJ152" s="907"/>
    </row>
    <row r="153" spans="3:36" ht="14.25" thickBot="1">
      <c r="C153" s="5" t="s">
        <v>498</v>
      </c>
      <c r="K153" s="428" t="s">
        <v>485</v>
      </c>
      <c r="L153" s="429"/>
      <c r="M153" s="429"/>
      <c r="N153" s="429"/>
      <c r="O153" s="430"/>
      <c r="P153" s="429"/>
      <c r="Q153" s="429"/>
      <c r="R153" s="429"/>
      <c r="S153" s="429"/>
      <c r="T153" s="429"/>
      <c r="U153" s="429"/>
      <c r="V153" s="429"/>
      <c r="W153" s="429"/>
      <c r="X153" s="429"/>
      <c r="Y153" s="429"/>
      <c r="Z153" s="429"/>
      <c r="AA153" s="429"/>
      <c r="AB153" s="429"/>
      <c r="AC153" s="429"/>
      <c r="AD153" s="429"/>
      <c r="AE153" s="429"/>
      <c r="AF153" s="429"/>
      <c r="AG153" s="429"/>
      <c r="AH153" s="950"/>
      <c r="AI153" s="429"/>
      <c r="AJ153" s="907"/>
    </row>
    <row r="154" spans="3:36" ht="13.5" customHeight="1">
      <c r="C154" s="5" t="s">
        <v>499</v>
      </c>
      <c r="K154" s="1082"/>
      <c r="L154" s="1084" t="s">
        <v>212</v>
      </c>
      <c r="M154" s="1085"/>
      <c r="N154" s="1086"/>
      <c r="O154" s="1084" t="s">
        <v>484</v>
      </c>
      <c r="P154" s="1085"/>
      <c r="Q154" s="1086"/>
      <c r="R154" s="1034" t="s">
        <v>348</v>
      </c>
      <c r="S154" s="1034"/>
      <c r="T154" s="1035"/>
      <c r="U154" s="939"/>
      <c r="V154" s="940"/>
      <c r="W154" s="940"/>
      <c r="X154" s="940"/>
      <c r="Y154" s="940"/>
      <c r="Z154" s="940"/>
      <c r="AA154" s="940"/>
      <c r="AB154" s="432"/>
      <c r="AC154" s="432"/>
      <c r="AD154" s="432"/>
      <c r="AE154" s="432"/>
      <c r="AF154" s="432"/>
      <c r="AG154" s="433"/>
      <c r="AH154" s="951"/>
      <c r="AI154" s="433"/>
      <c r="AJ154" s="907"/>
    </row>
    <row r="155" spans="3:36" ht="14.25" thickBot="1">
      <c r="C155" s="5" t="s">
        <v>500</v>
      </c>
      <c r="K155" s="1083"/>
      <c r="L155" s="944" t="s">
        <v>214</v>
      </c>
      <c r="M155" s="435" t="s">
        <v>153</v>
      </c>
      <c r="N155" s="437" t="s">
        <v>9</v>
      </c>
      <c r="O155" s="944" t="s">
        <v>214</v>
      </c>
      <c r="P155" s="435" t="s">
        <v>153</v>
      </c>
      <c r="Q155" s="437" t="s">
        <v>9</v>
      </c>
      <c r="R155" s="436" t="s">
        <v>214</v>
      </c>
      <c r="S155" s="435" t="s">
        <v>153</v>
      </c>
      <c r="T155" s="437" t="s">
        <v>9</v>
      </c>
      <c r="U155" s="432"/>
      <c r="V155" s="432"/>
      <c r="W155" s="433"/>
      <c r="X155" s="433"/>
      <c r="Y155" s="433"/>
      <c r="AH155" s="952"/>
      <c r="AI155" s="907"/>
      <c r="AJ155" s="907"/>
    </row>
    <row r="156" spans="3:36" ht="13.5">
      <c r="C156" s="5" t="s">
        <v>501</v>
      </c>
      <c r="K156" s="438" t="s">
        <v>37</v>
      </c>
      <c r="L156" s="439">
        <f>_xlfn.COUNTIFS($AA$25:$AA$39,"◎",$AC$25:$AC$39,"&gt;0",$L$25:$L$39,"男")</f>
        <v>0</v>
      </c>
      <c r="M156" s="440">
        <f>_xlfn.COUNTIFS($AA$25:$AA$39,"◎",$AC$25:$AC$39,"0",$L$25:$L$39,"男")</f>
        <v>0</v>
      </c>
      <c r="N156" s="455">
        <f>SUM(L156:M156)</f>
        <v>0</v>
      </c>
      <c r="O156" s="1000">
        <f>_xlfn.COUNTIFS($L$25:$L$39,"男",$P$25:$P$39,"有",$AA$25:$AA$39,"◎")</f>
        <v>0</v>
      </c>
      <c r="P156" s="440">
        <f>_xlfn.COUNTIFS($AA$25:$AA$39,"◎",$P$25:$P$39,"無",$L$25:$L$39,"男")</f>
        <v>0</v>
      </c>
      <c r="Q156" s="442">
        <f>SUM(O156:P156)</f>
        <v>0</v>
      </c>
      <c r="R156" s="945">
        <f>_xlfn.COUNTIFS($L$25:$L$39,"男",$R$25:$R$39,"有",$AA$25:$AA$39,"◎")</f>
        <v>0</v>
      </c>
      <c r="S156" s="440">
        <f>_xlfn.COUNTIFS($AA$25:$AA$39,"◎",$R$25:$R$39,"無",$L$25:$L$39,"男")</f>
        <v>0</v>
      </c>
      <c r="T156" s="442">
        <f>SUM(R156:S156)</f>
        <v>0</v>
      </c>
      <c r="U156" s="432"/>
      <c r="V156" s="432"/>
      <c r="W156" s="432"/>
      <c r="X156" s="432"/>
      <c r="Y156" s="432"/>
      <c r="AH156" s="952"/>
      <c r="AI156" s="907"/>
      <c r="AJ156" s="907"/>
    </row>
    <row r="157" spans="3:36" ht="14.25" thickBot="1">
      <c r="C157" s="5" t="s">
        <v>502</v>
      </c>
      <c r="K157" s="443" t="s">
        <v>147</v>
      </c>
      <c r="L157" s="444">
        <f>_xlfn.COUNTIFS($AA$25:$AA$39,"◎",$AC$25:$AC$39,"&gt;0",$L$25:$L$39,"女")</f>
        <v>0</v>
      </c>
      <c r="M157" s="445">
        <f>_xlfn.COUNTIFS($AA$25:$AA$39,"◎",$AC$25:$AC$39,"0",$L$25:$L$39,"女")</f>
        <v>0</v>
      </c>
      <c r="N157" s="941">
        <f>SUM(L157:M157)</f>
        <v>0</v>
      </c>
      <c r="O157" s="946">
        <f>_xlfn.COUNTIFS($L$25:$L$39,"女",$P$25:$P$39,"有",$AA$25:$AA$39,"◎")</f>
        <v>0</v>
      </c>
      <c r="P157" s="445">
        <f>_xlfn.COUNTIFS($AA$25:$AA$39,"◎",$P$25:$P$39,"無",$L$25:$L$39,"女")</f>
        <v>0</v>
      </c>
      <c r="Q157" s="446">
        <f>SUM(O157:P157)</f>
        <v>0</v>
      </c>
      <c r="R157" s="946">
        <f>_xlfn.COUNTIFS($L$25:$L$39,"女",$R$25:$R$39,"有",$AA$25:$AA$39,"◎")</f>
        <v>0</v>
      </c>
      <c r="S157" s="445">
        <f>_xlfn.COUNTIFS($AA$25:$AA$39,"◎",$R$25:$R$39,"無",$L$25:$L$39,"女")</f>
        <v>0</v>
      </c>
      <c r="T157" s="446">
        <f>SUM(R157:S157)</f>
        <v>0</v>
      </c>
      <c r="U157" s="565"/>
      <c r="V157" s="565"/>
      <c r="W157" s="565"/>
      <c r="X157" s="565"/>
      <c r="Y157" s="565"/>
      <c r="AH157" s="952"/>
      <c r="AI157" s="907"/>
      <c r="AJ157" s="907"/>
    </row>
    <row r="158" spans="11:36" ht="15" thickBot="1" thickTop="1">
      <c r="K158" s="447" t="s">
        <v>9</v>
      </c>
      <c r="L158" s="448">
        <f>SUM(L156:L157)</f>
        <v>0</v>
      </c>
      <c r="M158" s="449">
        <f>SUM(M156:M157)</f>
        <v>0</v>
      </c>
      <c r="N158" s="942">
        <f>SUM(L156:M157)</f>
        <v>0</v>
      </c>
      <c r="O158" s="947">
        <f aca="true" t="shared" si="5" ref="O158:T158">SUM(O156:O157)</f>
        <v>0</v>
      </c>
      <c r="P158" s="449">
        <f t="shared" si="5"/>
        <v>0</v>
      </c>
      <c r="Q158" s="450">
        <f t="shared" si="5"/>
        <v>0</v>
      </c>
      <c r="R158" s="463">
        <f t="shared" si="5"/>
        <v>0</v>
      </c>
      <c r="S158" s="449">
        <f t="shared" si="5"/>
        <v>0</v>
      </c>
      <c r="T158" s="450">
        <f t="shared" si="5"/>
        <v>0</v>
      </c>
      <c r="U158" s="565"/>
      <c r="V158" s="565"/>
      <c r="W158" s="565"/>
      <c r="X158" s="565"/>
      <c r="Y158" s="565"/>
      <c r="AH158" s="952"/>
      <c r="AI158" s="907"/>
      <c r="AJ158" s="907"/>
    </row>
    <row r="159" spans="11:36" ht="14.25" thickBot="1">
      <c r="K159" s="1067" t="s">
        <v>216</v>
      </c>
      <c r="L159" s="1068"/>
      <c r="M159" s="1068"/>
      <c r="N159" s="1068"/>
      <c r="O159" s="1068"/>
      <c r="P159" s="432"/>
      <c r="Q159" s="432"/>
      <c r="R159" s="432"/>
      <c r="S159" s="432"/>
      <c r="T159" s="432"/>
      <c r="U159" s="432"/>
      <c r="V159" s="432"/>
      <c r="W159" s="432"/>
      <c r="X159" s="432"/>
      <c r="Y159" s="432"/>
      <c r="AH159" s="952"/>
      <c r="AI159" s="907"/>
      <c r="AJ159" s="907"/>
    </row>
    <row r="160" spans="11:36" ht="48.75" thickBot="1">
      <c r="K160" s="451"/>
      <c r="L160" s="452" t="s">
        <v>185</v>
      </c>
      <c r="M160" s="452" t="s">
        <v>186</v>
      </c>
      <c r="N160" s="452" t="s">
        <v>187</v>
      </c>
      <c r="O160" s="452" t="s">
        <v>188</v>
      </c>
      <c r="P160" s="452" t="s">
        <v>189</v>
      </c>
      <c r="Q160" s="452" t="s">
        <v>190</v>
      </c>
      <c r="R160" s="452" t="s">
        <v>191</v>
      </c>
      <c r="S160" s="452" t="s">
        <v>192</v>
      </c>
      <c r="T160" s="453" t="s">
        <v>193</v>
      </c>
      <c r="U160" s="454" t="s">
        <v>9</v>
      </c>
      <c r="V160" s="432"/>
      <c r="W160" s="432"/>
      <c r="X160" s="432"/>
      <c r="Y160" s="432"/>
      <c r="AH160" s="952"/>
      <c r="AI160" s="907"/>
      <c r="AJ160" s="907"/>
    </row>
    <row r="161" spans="11:36" ht="13.5">
      <c r="K161" s="438" t="s">
        <v>37</v>
      </c>
      <c r="L161" s="439">
        <f>_xlfn.COUNTIFS($K$25:$K$39,"&lt;24",$L$25:$L$39,"男",$AA$25:$AA$39,"◎")</f>
        <v>0</v>
      </c>
      <c r="M161" s="439">
        <f>_xlfn.COUNTIFS($K$25:$K$39,"&gt;=25",$K$25:$K$39,"&lt;=29",$L$25:$L$39,"男",$AA$25:$AA$39,"◎")</f>
        <v>0</v>
      </c>
      <c r="N161" s="439">
        <f>_xlfn.COUNTIFS($K$25:$K$39,"&gt;=30",$K$25:$K$39,"&lt;=34",$L$25:$L$39,"男",$AA$25:$AA$39,"◎")</f>
        <v>0</v>
      </c>
      <c r="O161" s="439">
        <f>_xlfn.COUNTIFS($K$25:$K$39,"&gt;=35",$K$25:$K$39,"&lt;=39",$L$25:$L$39,"男",$AA$25:$AA$39,"◎")</f>
        <v>0</v>
      </c>
      <c r="P161" s="439">
        <f>_xlfn.COUNTIFS($K$25:$K$39,"&gt;=40",$K$25:$K$39,"&lt;=44",$L$25:$L$39,"男",$AA$25:$AA$39,"◎")</f>
        <v>0</v>
      </c>
      <c r="Q161" s="439">
        <f>_xlfn.COUNTIFS($K$25:$K$39,"&gt;=45",$K$25:$K$39,"&lt;=49",$L$25:$L$39,"男",$AA$25:$AA$39,"◎")</f>
        <v>0</v>
      </c>
      <c r="R161" s="439">
        <f>_xlfn.COUNTIFS($K$25:$K$39,"&gt;=50",$K$25:$K$39,"&lt;=54",$L$25:$L$39,"男",$AA$25:$AA$39,"◎")</f>
        <v>0</v>
      </c>
      <c r="S161" s="439">
        <f>_xlfn.COUNTIFS($K$25:$K$39,"&gt;=55",$K$25:$K$39,"&lt;=59",$L$25:$L$39,"男",$AA$25:$AA$39,"◎")</f>
        <v>0</v>
      </c>
      <c r="T161" s="439">
        <f>_xlfn.COUNTIFS($K$25:$K$39,"&gt;=60",$L$25:$L$39,"男",$AA$25:$AA$39,"◎")</f>
        <v>0</v>
      </c>
      <c r="U161" s="455">
        <f>SUM(L161:T161)</f>
        <v>0</v>
      </c>
      <c r="V161" s="432"/>
      <c r="W161" s="432"/>
      <c r="X161" s="432"/>
      <c r="Y161" s="432"/>
      <c r="AH161" s="952"/>
      <c r="AI161" s="907"/>
      <c r="AJ161" s="907"/>
    </row>
    <row r="162" spans="11:36" ht="14.25" thickBot="1">
      <c r="K162" s="443" t="s">
        <v>147</v>
      </c>
      <c r="L162" s="444">
        <f>_xlfn.COUNTIFS($K$25:$K$39,"&lt;24",$L$25:$L$39,"女",$AA$25:$AA$39,"◎")</f>
        <v>0</v>
      </c>
      <c r="M162" s="444">
        <f>_xlfn.COUNTIFS($K$25:$K$39,"&gt;=25",$K$25:$K$39,"&lt;=29",$L$25:$L$39,"女",$AA$25:$AA$39,"◎")</f>
        <v>0</v>
      </c>
      <c r="N162" s="444">
        <f>_xlfn.COUNTIFS($K$25:$K$39,"&gt;=30",$K$25:$K$39,"&lt;=34",$L$25:$L$39,"女",$AA$25:$AA$39,"◎")</f>
        <v>0</v>
      </c>
      <c r="O162" s="444">
        <f>_xlfn.COUNTIFS($K$25:$K$39,"&gt;=35",$K$25:$K$39,"&lt;=39",$L$25:$L$39,"女",$AA$25:$AA$39,"◎")</f>
        <v>0</v>
      </c>
      <c r="P162" s="444">
        <f>_xlfn.COUNTIFS($K$25:$K$39,"&gt;=40",$K$25:$K$39,"&lt;=44",$L$25:$L$39,"女",$AA$25:$AA$39,"◎")</f>
        <v>0</v>
      </c>
      <c r="Q162" s="444">
        <f>_xlfn.COUNTIFS($K$25:$K$39,"&gt;=45",$K$25:$K$39,"&lt;=49",$L$25:$L$39,"女",$AA$25:$AA$39,"◎")</f>
        <v>0</v>
      </c>
      <c r="R162" s="444">
        <f>_xlfn.COUNTIFS($K$25:$K$39,"&gt;=50",$K$25:$K$39,"&lt;=54",$L$25:$L$39,"女",$AA$25:$AA$39,"◎")</f>
        <v>0</v>
      </c>
      <c r="S162" s="444">
        <f>_xlfn.COUNTIFS($K$25:$K$39,"&gt;=55",$K$25:$K$39,"&lt;=59",$L$25:$L$39,"女",$AA$25:$AA$39,"◎")</f>
        <v>0</v>
      </c>
      <c r="T162" s="444">
        <f>_xlfn.COUNTIFS($K$25:$K$39,"&gt;=60",$L$25:$L$39,"女",$AA$25:$AA$39,"◎")</f>
        <v>0</v>
      </c>
      <c r="U162" s="456">
        <f>SUM(L162:T162)</f>
        <v>0</v>
      </c>
      <c r="V162" s="432"/>
      <c r="W162" s="432"/>
      <c r="X162" s="432"/>
      <c r="Y162" s="432"/>
      <c r="AH162" s="952"/>
      <c r="AI162" s="907"/>
      <c r="AJ162" s="907"/>
    </row>
    <row r="163" spans="11:36" ht="15" thickBot="1" thickTop="1">
      <c r="K163" s="447" t="s">
        <v>9</v>
      </c>
      <c r="L163" s="448">
        <f aca="true" t="shared" si="6" ref="L163:S163">SUM(L161:L162)</f>
        <v>0</v>
      </c>
      <c r="M163" s="448">
        <f t="shared" si="6"/>
        <v>0</v>
      </c>
      <c r="N163" s="448">
        <f t="shared" si="6"/>
        <v>0</v>
      </c>
      <c r="O163" s="448">
        <f t="shared" si="6"/>
        <v>0</v>
      </c>
      <c r="P163" s="448">
        <f t="shared" si="6"/>
        <v>0</v>
      </c>
      <c r="Q163" s="448">
        <f t="shared" si="6"/>
        <v>0</v>
      </c>
      <c r="R163" s="448">
        <f t="shared" si="6"/>
        <v>0</v>
      </c>
      <c r="S163" s="448">
        <f t="shared" si="6"/>
        <v>0</v>
      </c>
      <c r="T163" s="449">
        <f>SUM(T161:T162)</f>
        <v>0</v>
      </c>
      <c r="U163" s="450">
        <f>SUM(L161:T162)</f>
        <v>0</v>
      </c>
      <c r="V163" s="432"/>
      <c r="W163" s="432"/>
      <c r="X163" s="432"/>
      <c r="Y163" s="432"/>
      <c r="AH163" s="952"/>
      <c r="AI163" s="907"/>
      <c r="AJ163" s="907"/>
    </row>
    <row r="164" spans="11:36" ht="14.25" thickBot="1">
      <c r="K164" s="428" t="s">
        <v>217</v>
      </c>
      <c r="L164" s="432"/>
      <c r="M164" s="432"/>
      <c r="N164" s="432"/>
      <c r="O164" s="457" t="s">
        <v>240</v>
      </c>
      <c r="P164" s="432"/>
      <c r="Q164" s="432"/>
      <c r="R164" s="432"/>
      <c r="S164" s="432"/>
      <c r="T164" s="432"/>
      <c r="U164" s="432"/>
      <c r="V164" s="432"/>
      <c r="W164" s="432"/>
      <c r="X164" s="432"/>
      <c r="Y164" s="432"/>
      <c r="AH164" s="952"/>
      <c r="AI164" s="907"/>
      <c r="AJ164" s="907"/>
    </row>
    <row r="165" spans="11:36" ht="48.75" thickBot="1">
      <c r="K165" s="458"/>
      <c r="L165" s="948" t="s">
        <v>194</v>
      </c>
      <c r="M165" s="459" t="s">
        <v>526</v>
      </c>
      <c r="N165" s="459" t="s">
        <v>196</v>
      </c>
      <c r="O165" s="459" t="s">
        <v>197</v>
      </c>
      <c r="P165" s="459" t="s">
        <v>198</v>
      </c>
      <c r="Q165" s="459" t="s">
        <v>199</v>
      </c>
      <c r="R165" s="459" t="s">
        <v>200</v>
      </c>
      <c r="S165" s="459" t="s">
        <v>201</v>
      </c>
      <c r="T165" s="459" t="s">
        <v>202</v>
      </c>
      <c r="U165" s="460" t="s">
        <v>203</v>
      </c>
      <c r="V165" s="461" t="s">
        <v>9</v>
      </c>
      <c r="W165" s="432"/>
      <c r="X165" s="432"/>
      <c r="Y165" s="432"/>
      <c r="AH165" s="952"/>
      <c r="AI165" s="907"/>
      <c r="AJ165" s="907"/>
    </row>
    <row r="166" spans="11:36" ht="13.5">
      <c r="K166" s="438" t="s">
        <v>37</v>
      </c>
      <c r="L166" s="441">
        <f>_xlfn.COUNTIFS($E$25:$E$39,"○",$L$25:$L$39,"男",$AA$25:$AA$39,"◎")</f>
        <v>0</v>
      </c>
      <c r="M166" s="441">
        <f>_xlfn.COUNTIFS($M$25:$M$39,"&lt;1",$L$25:$L$39,"男",$AA$25:$AA$39,"◎")</f>
        <v>0</v>
      </c>
      <c r="N166" s="441">
        <f>_xlfn.COUNTIFS($M$25:$M$39,"&gt;=1",$M$25:$M$39,"&lt;=4",$L$25:$L$39,"男",$AA$25:$AA$39,"◎")</f>
        <v>0</v>
      </c>
      <c r="O166" s="441">
        <f>_xlfn.COUNTIFS($M$25:$M$39,"&gt;=5",$M$25:$M$39,"&lt;=9",$L$25:$L$39,"男",$AA$25:$AA$39,"◎")</f>
        <v>0</v>
      </c>
      <c r="P166" s="441">
        <f>_xlfn.COUNTIFS($M$25:$M$39,"&gt;=10",$M$25:$M$39,"&lt;=14",$L$25:$L$39,"男",$AA$25:$AA$39,"◎")</f>
        <v>0</v>
      </c>
      <c r="Q166" s="441">
        <f>_xlfn.COUNTIFS($M$25:$M$39,"&gt;=15",$M$25:$M$39,"&lt;=19",$L$25:$L$39,"男",$AA$25:$AA$39,"◎")</f>
        <v>0</v>
      </c>
      <c r="R166" s="441">
        <f>_xlfn.COUNTIFS($M$25:$M$39,"&gt;=20",$M$25:$M$39,"&lt;=24",$L$25:$L$39,"男",$AA$25:$AA$39,"◎")</f>
        <v>0</v>
      </c>
      <c r="S166" s="441">
        <f>_xlfn.COUNTIFS($M$25:$M$39,"&gt;=25",$M$25:$M$39,"&lt;=29",$L$25:$L$39,"男",$AA$25:$AA$39,"◎")</f>
        <v>0</v>
      </c>
      <c r="T166" s="441">
        <f>_xlfn.COUNTIFS($M$25:$M$39,"&gt;=30",$M$25:$M$39,"&lt;=34",$L$25:$L$39,"男",$AA$25:$AA$39,"◎")</f>
        <v>0</v>
      </c>
      <c r="U166" s="441">
        <f>_xlfn.COUNTIFS($M$25:$M$39,"&gt;=35",$L$25:$L$39,"男",$AA$25:$AA$39,"◎")</f>
        <v>0</v>
      </c>
      <c r="V166" s="455">
        <f>SUM(L166:U166)</f>
        <v>0</v>
      </c>
      <c r="W166" s="432"/>
      <c r="X166" s="432"/>
      <c r="Y166" s="432"/>
      <c r="AH166" s="952"/>
      <c r="AI166" s="907"/>
      <c r="AJ166" s="907"/>
    </row>
    <row r="167" spans="11:36" ht="14.25" thickBot="1">
      <c r="K167" s="443" t="s">
        <v>147</v>
      </c>
      <c r="L167" s="444">
        <f>_xlfn.COUNTIFS($E$25:$E$39,"○",$L$25:$L$39,"女",$AA$25:$AA$39,"◎")</f>
        <v>0</v>
      </c>
      <c r="M167" s="444">
        <f>_xlfn.COUNTIFS($M$25:$M$39,"&lt;1",$L$25:$L$39,"女",$AA$25:$AA$39,"◎")</f>
        <v>0</v>
      </c>
      <c r="N167" s="978">
        <f>_xlfn.COUNTIFS($M$25:$M$39,"&gt;=1",$M$25:$M$39,"&lt;=4",$L$25:$L$39,"女",$AA$25:$AA$39,"◎")</f>
        <v>0</v>
      </c>
      <c r="O167" s="978">
        <f>_xlfn.COUNTIFS($M$25:$M$39,"&gt;=5",$M$25:$M$39,"&lt;=9",$L$25:$L$39,"女",$AA$25:$AA$39,"◎")</f>
        <v>0</v>
      </c>
      <c r="P167" s="978">
        <f>_xlfn.COUNTIFS($M$25:$M$39,"&gt;=10",$M$25:$M$39,"&lt;=14",$L$25:$L$39,"女",$AA$25:$AA$39,"◎")</f>
        <v>0</v>
      </c>
      <c r="Q167" s="978">
        <f>_xlfn.COUNTIFS($M$25:$M$39,"&gt;=15",$M$25:$M$39,"&lt;=19",$L$25:$L$39,"女",$AA$25:$AA$39,"◎")</f>
        <v>0</v>
      </c>
      <c r="R167" s="978">
        <f>_xlfn.COUNTIFS($M$25:$M$39,"&gt;=20",$M$25:$M$39,"&lt;=24",$L$25:$L$39,"女",$AA$25:$AA$39,"◎")</f>
        <v>0</v>
      </c>
      <c r="S167" s="978">
        <f>_xlfn.COUNTIFS($M$25:$M$39,"&gt;=25",$M$25:$M$39,"&lt;=29",$L$25:$L$39,"女",$AA$25:$AA$39,"◎")</f>
        <v>0</v>
      </c>
      <c r="T167" s="978">
        <f>_xlfn.COUNTIFS($M$25:$M$39,"&gt;=30",$M$25:$M$39,"&lt;=34",$L$25:$L$39,"女",$AA$25:$AA$39,"◎")</f>
        <v>0</v>
      </c>
      <c r="U167" s="979">
        <f>_xlfn.COUNTIFS($M$25:$M$39,"&gt;=35",$L$25:$L$39,"女",$AA$25:$AA$39,"◎")</f>
        <v>0</v>
      </c>
      <c r="V167" s="456">
        <f>SUM(L167:U167)</f>
        <v>0</v>
      </c>
      <c r="W167" s="432"/>
      <c r="X167" s="432"/>
      <c r="Y167" s="432"/>
      <c r="AH167" s="952"/>
      <c r="AI167" s="907"/>
      <c r="AJ167" s="907"/>
    </row>
    <row r="168" spans="11:36" ht="15" thickBot="1" thickTop="1">
      <c r="K168" s="447" t="s">
        <v>9</v>
      </c>
      <c r="L168" s="448">
        <f aca="true" t="shared" si="7" ref="L168:S168">SUM(L166:L167)</f>
        <v>0</v>
      </c>
      <c r="M168" s="448">
        <f t="shared" si="7"/>
        <v>0</v>
      </c>
      <c r="N168" s="448">
        <f t="shared" si="7"/>
        <v>0</v>
      </c>
      <c r="O168" s="448">
        <f t="shared" si="7"/>
        <v>0</v>
      </c>
      <c r="P168" s="448">
        <f t="shared" si="7"/>
        <v>0</v>
      </c>
      <c r="Q168" s="448">
        <f t="shared" si="7"/>
        <v>0</v>
      </c>
      <c r="R168" s="448">
        <f t="shared" si="7"/>
        <v>0</v>
      </c>
      <c r="S168" s="448">
        <f t="shared" si="7"/>
        <v>0</v>
      </c>
      <c r="T168" s="448">
        <f>SUM(T166:T167)</f>
        <v>0</v>
      </c>
      <c r="U168" s="449">
        <f>SUM(U166:U167)</f>
        <v>0</v>
      </c>
      <c r="V168" s="450">
        <f>SUM(L166:U167)</f>
        <v>0</v>
      </c>
      <c r="W168" s="432"/>
      <c r="X168" s="432"/>
      <c r="Y168" s="432"/>
      <c r="AH168" s="952"/>
      <c r="AI168" s="907"/>
      <c r="AJ168" s="907"/>
    </row>
    <row r="169" spans="11:36" ht="14.25" thickBot="1">
      <c r="K169" s="428" t="s">
        <v>218</v>
      </c>
      <c r="L169" s="432"/>
      <c r="M169" s="432"/>
      <c r="N169" s="432"/>
      <c r="O169" s="432"/>
      <c r="P169" s="457"/>
      <c r="Q169" s="457" t="s">
        <v>240</v>
      </c>
      <c r="R169" s="432"/>
      <c r="S169" s="432"/>
      <c r="T169" s="432"/>
      <c r="U169" s="432"/>
      <c r="V169" s="432"/>
      <c r="W169" s="432"/>
      <c r="X169" s="432"/>
      <c r="Y169" s="432"/>
      <c r="AH169" s="952"/>
      <c r="AI169" s="907"/>
      <c r="AJ169" s="907"/>
    </row>
    <row r="170" spans="11:36" ht="48.75" thickBot="1">
      <c r="K170" s="451"/>
      <c r="L170" s="948" t="s">
        <v>194</v>
      </c>
      <c r="M170" s="459" t="s">
        <v>526</v>
      </c>
      <c r="N170" s="459" t="s">
        <v>205</v>
      </c>
      <c r="O170" s="459" t="s">
        <v>206</v>
      </c>
      <c r="P170" s="459" t="s">
        <v>207</v>
      </c>
      <c r="Q170" s="459" t="s">
        <v>208</v>
      </c>
      <c r="R170" s="459" t="s">
        <v>209</v>
      </c>
      <c r="S170" s="459" t="s">
        <v>210</v>
      </c>
      <c r="T170" s="459" t="s">
        <v>198</v>
      </c>
      <c r="U170" s="460" t="s">
        <v>211</v>
      </c>
      <c r="V170" s="461" t="s">
        <v>9</v>
      </c>
      <c r="W170" s="432"/>
      <c r="X170" s="432"/>
      <c r="Y170" s="432"/>
      <c r="AH170" s="952"/>
      <c r="AI170" s="907"/>
      <c r="AJ170" s="907"/>
    </row>
    <row r="171" spans="11:36" ht="13.5">
      <c r="K171" s="438" t="s">
        <v>37</v>
      </c>
      <c r="L171" s="441">
        <f>_xlfn.COUNTIFS($E$25:$E$39,"○",$L$25:$L$39,"男",$AA$25:$AA$39,"◎")</f>
        <v>0</v>
      </c>
      <c r="M171" s="439">
        <f>_xlfn.COUNTIFS($N$25:$N$39,"&lt;1",$L$25:$L$39,"男",$AA$25:$AA$39,"◎")</f>
        <v>0</v>
      </c>
      <c r="N171" s="976">
        <f>_xlfn.COUNTIFS($N$25:$N$39,"1",$L$25:$L$39,"男",$AA$25:$AA$39,"◎")</f>
        <v>0</v>
      </c>
      <c r="O171" s="976">
        <f>_xlfn.COUNTIFS($N$25:$N$39,"2",$L$25:$L$39,"男",$AA$25:$AA$39,"◎")</f>
        <v>0</v>
      </c>
      <c r="P171" s="976">
        <f>_xlfn.COUNTIFS($N$25:$N$39,"3",$L$25:$L$39,"男",$AA$25:$AA$39,"◎")</f>
        <v>0</v>
      </c>
      <c r="Q171" s="976">
        <f>_xlfn.COUNTIFS($N$25:$N$39,"4",$L$25:$L$39,"男",$AA$25:$AA$39,"◎")</f>
        <v>0</v>
      </c>
      <c r="R171" s="976">
        <f>_xlfn.COUNTIFS($N$25:$N$39,"5",$L$25:$L$39,"男",$AA$25:$AA$39,"◎")</f>
        <v>0</v>
      </c>
      <c r="S171" s="976">
        <f>_xlfn.COUNTIFS($N$25:$N$39,"&gt;=6",$N$25:$N$39,"&lt;=9",$L$25:$L$39,"男",$AA$25:$AA$39,"◎")</f>
        <v>0</v>
      </c>
      <c r="T171" s="976">
        <f>_xlfn.COUNTIFS($N$25:$N$39,"&gt;=10",$N$25:$N$39,"&lt;=14",$L$25:$L$39,"男",$AA$25:$AA$39,"◎")</f>
        <v>0</v>
      </c>
      <c r="U171" s="977">
        <f>_xlfn.COUNTIFS($N$25:$N$39,"&gt;=15",$L$25:$L$39,"男",$AA$25:$AA$39,"◎")</f>
        <v>0</v>
      </c>
      <c r="V171" s="442">
        <f>SUM(L171:U171)</f>
        <v>0</v>
      </c>
      <c r="W171" s="432"/>
      <c r="X171" s="432"/>
      <c r="Y171" s="432"/>
      <c r="AH171" s="952"/>
      <c r="AI171" s="907"/>
      <c r="AJ171" s="907"/>
    </row>
    <row r="172" spans="11:36" ht="14.25" thickBot="1">
      <c r="K172" s="443" t="s">
        <v>147</v>
      </c>
      <c r="L172" s="444">
        <f>_xlfn.COUNTIFS($E$25:$E$39,"○",$L$25:$L$39,"女",$AA$25:$AA$39,"◎")</f>
        <v>0</v>
      </c>
      <c r="M172" s="444">
        <f>_xlfn.COUNTIFS($N$25:$N$39,"&lt;1",$L$25:$L$39,"女",$AA$25:$AA$39,"◎")</f>
        <v>0</v>
      </c>
      <c r="N172" s="978">
        <f>_xlfn.COUNTIFS($N$25:$N$39,"1",$L$25:$L$39,"女",$AA$25:$AA$39,"◎")</f>
        <v>0</v>
      </c>
      <c r="O172" s="978">
        <f>_xlfn.COUNTIFS($N$25:$N$39,"2",$L$25:$L$39,"女",$AA$25:$AA$39,"◎")</f>
        <v>0</v>
      </c>
      <c r="P172" s="978">
        <f>_xlfn.COUNTIFS($N$25:$N$39,"3",$L$25:$L$39,"女",$AA$25:$AA$39,"◎")</f>
        <v>0</v>
      </c>
      <c r="Q172" s="978">
        <f>_xlfn.COUNTIFS($N$25:$N$39,"4",$L$25:$L$39,"女",$AA$25:$AA$39,"◎")</f>
        <v>0</v>
      </c>
      <c r="R172" s="978">
        <f>_xlfn.COUNTIFS($N$25:$N$39,"5",$L$25:$L$39,"女",$AA$25:$AA$39,"◎")</f>
        <v>0</v>
      </c>
      <c r="S172" s="978">
        <f>_xlfn.COUNTIFS($N$25:$N$39,"&gt;=6",$N$25:$N$39,"&lt;=9",$L$25:$L$39,"女",$AA$25:$AA$39,"◎")</f>
        <v>0</v>
      </c>
      <c r="T172" s="978">
        <f>_xlfn.COUNTIFS($N$25:$N$39,"&gt;=10",$N$25:$N$39,"&lt;=14",$L$25:$L$39,"女",$AA$25:$AA$39,"◎")</f>
        <v>0</v>
      </c>
      <c r="U172" s="979">
        <f>_xlfn.COUNTIFS($N$25:$N$39,"&gt;=15",$L$25:$L$39,"女",$AA$25:$AA$39,"◎")</f>
        <v>0</v>
      </c>
      <c r="V172" s="446">
        <f>SUM(L172:U172)</f>
        <v>0</v>
      </c>
      <c r="W172" s="432"/>
      <c r="X172" s="432"/>
      <c r="Y172" s="432"/>
      <c r="AH172" s="952"/>
      <c r="AI172" s="907"/>
      <c r="AJ172" s="907"/>
    </row>
    <row r="173" spans="11:36" ht="15" thickBot="1" thickTop="1">
      <c r="K173" s="447" t="s">
        <v>9</v>
      </c>
      <c r="L173" s="463">
        <f aca="true" t="shared" si="8" ref="L173:S173">SUM(L171:L172)</f>
        <v>0</v>
      </c>
      <c r="M173" s="448">
        <f t="shared" si="8"/>
        <v>0</v>
      </c>
      <c r="N173" s="448">
        <f t="shared" si="8"/>
        <v>0</v>
      </c>
      <c r="O173" s="448">
        <f t="shared" si="8"/>
        <v>0</v>
      </c>
      <c r="P173" s="448">
        <f t="shared" si="8"/>
        <v>0</v>
      </c>
      <c r="Q173" s="448">
        <f t="shared" si="8"/>
        <v>0</v>
      </c>
      <c r="R173" s="448">
        <f t="shared" si="8"/>
        <v>0</v>
      </c>
      <c r="S173" s="448">
        <f t="shared" si="8"/>
        <v>0</v>
      </c>
      <c r="T173" s="448">
        <f>SUM(T171:T172)</f>
        <v>0</v>
      </c>
      <c r="U173" s="449">
        <f>SUM(U171:U172)</f>
        <v>0</v>
      </c>
      <c r="V173" s="450">
        <f>SUM(L171:U172)</f>
        <v>0</v>
      </c>
      <c r="W173" s="432"/>
      <c r="X173" s="432"/>
      <c r="Y173" s="432"/>
      <c r="AH173" s="952"/>
      <c r="AI173" s="907"/>
      <c r="AJ173" s="907"/>
    </row>
    <row r="174" spans="11:36" ht="14.25" thickBot="1">
      <c r="K174" s="464"/>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954"/>
      <c r="AI174" s="907"/>
      <c r="AJ174" s="907"/>
    </row>
    <row r="175" ht="14.25" thickTop="1"/>
  </sheetData>
  <sheetProtection/>
  <mergeCells count="130">
    <mergeCell ref="G18:X18"/>
    <mergeCell ref="AK36:AL36"/>
    <mergeCell ref="AM36:AN36"/>
    <mergeCell ref="R52:S52"/>
    <mergeCell ref="R51:S51"/>
    <mergeCell ref="R25:S25"/>
    <mergeCell ref="AI36:AJ36"/>
    <mergeCell ref="T48:AA48"/>
    <mergeCell ref="R39:S39"/>
    <mergeCell ref="R38:S38"/>
    <mergeCell ref="AM23:AN23"/>
    <mergeCell ref="P24:Q24"/>
    <mergeCell ref="R23:S23"/>
    <mergeCell ref="R24:S24"/>
    <mergeCell ref="P25:Q25"/>
    <mergeCell ref="G12:X12"/>
    <mergeCell ref="G13:X13"/>
    <mergeCell ref="G14:X14"/>
    <mergeCell ref="G15:X15"/>
    <mergeCell ref="G16:X16"/>
    <mergeCell ref="P36:Q36"/>
    <mergeCell ref="P28:Q28"/>
    <mergeCell ref="R37:S37"/>
    <mergeCell ref="P37:Q37"/>
    <mergeCell ref="B81:AA81"/>
    <mergeCell ref="C12:F12"/>
    <mergeCell ref="C13:F13"/>
    <mergeCell ref="C14:F14"/>
    <mergeCell ref="C15:F15"/>
    <mergeCell ref="G17:X17"/>
    <mergeCell ref="P39:Q39"/>
    <mergeCell ref="P21:Q22"/>
    <mergeCell ref="R21:S22"/>
    <mergeCell ref="P23:Q23"/>
    <mergeCell ref="O21:O22"/>
    <mergeCell ref="M21:N21"/>
    <mergeCell ref="R28:S28"/>
    <mergeCell ref="R26:S26"/>
    <mergeCell ref="R29:S29"/>
    <mergeCell ref="P26:Q26"/>
    <mergeCell ref="B31:D31"/>
    <mergeCell ref="P31:Q31"/>
    <mergeCell ref="R31:S31"/>
    <mergeCell ref="R27:S27"/>
    <mergeCell ref="B38:D38"/>
    <mergeCell ref="P38:Q38"/>
    <mergeCell ref="R35:S35"/>
    <mergeCell ref="B27:D27"/>
    <mergeCell ref="P27:Q27"/>
    <mergeCell ref="R36:S36"/>
    <mergeCell ref="B77:J77"/>
    <mergeCell ref="A57:AB57"/>
    <mergeCell ref="A59:AB59"/>
    <mergeCell ref="V65:AA65"/>
    <mergeCell ref="B65:U65"/>
    <mergeCell ref="C16:F16"/>
    <mergeCell ref="C17:F17"/>
    <mergeCell ref="C18:F18"/>
    <mergeCell ref="B32:D32"/>
    <mergeCell ref="P29:Q29"/>
    <mergeCell ref="AI23:AJ23"/>
    <mergeCell ref="AK23:AL23"/>
    <mergeCell ref="B24:D24"/>
    <mergeCell ref="P33:Q33"/>
    <mergeCell ref="R33:S33"/>
    <mergeCell ref="P35:Q35"/>
    <mergeCell ref="P30:Q30"/>
    <mergeCell ref="R30:S30"/>
    <mergeCell ref="B34:D34"/>
    <mergeCell ref="P34:Q34"/>
    <mergeCell ref="B23:D23"/>
    <mergeCell ref="B33:D33"/>
    <mergeCell ref="B30:D30"/>
    <mergeCell ref="P32:Q32"/>
    <mergeCell ref="R32:S32"/>
    <mergeCell ref="B36:D36"/>
    <mergeCell ref="B28:D28"/>
    <mergeCell ref="R34:S34"/>
    <mergeCell ref="B35:D35"/>
    <mergeCell ref="B26:D26"/>
    <mergeCell ref="L21:L22"/>
    <mergeCell ref="B51:D51"/>
    <mergeCell ref="B52:D52"/>
    <mergeCell ref="B39:D39"/>
    <mergeCell ref="B66:U66"/>
    <mergeCell ref="B67:U67"/>
    <mergeCell ref="B21:D22"/>
    <mergeCell ref="E21:E22"/>
    <mergeCell ref="F21:J21"/>
    <mergeCell ref="K21:K22"/>
    <mergeCell ref="P52:Q52"/>
    <mergeCell ref="B29:D29"/>
    <mergeCell ref="K154:K155"/>
    <mergeCell ref="L154:N154"/>
    <mergeCell ref="O154:Q154"/>
    <mergeCell ref="V66:AA73"/>
    <mergeCell ref="B68:U68"/>
    <mergeCell ref="B37:D37"/>
    <mergeCell ref="B69:U69"/>
    <mergeCell ref="O48:O49"/>
    <mergeCell ref="K159:O159"/>
    <mergeCell ref="B80:J80"/>
    <mergeCell ref="K134:O134"/>
    <mergeCell ref="B70:U70"/>
    <mergeCell ref="K129:K130"/>
    <mergeCell ref="L129:N129"/>
    <mergeCell ref="O129:Q129"/>
    <mergeCell ref="B71:U71"/>
    <mergeCell ref="B72:U72"/>
    <mergeCell ref="B73:U73"/>
    <mergeCell ref="T21:AA21"/>
    <mergeCell ref="B48:D49"/>
    <mergeCell ref="E48:E49"/>
    <mergeCell ref="F48:J48"/>
    <mergeCell ref="K48:K49"/>
    <mergeCell ref="L48:L49"/>
    <mergeCell ref="M48:N48"/>
    <mergeCell ref="P48:Q49"/>
    <mergeCell ref="R48:S49"/>
    <mergeCell ref="B25:D25"/>
    <mergeCell ref="C54:X55"/>
    <mergeCell ref="B2:AA10"/>
    <mergeCell ref="R129:T129"/>
    <mergeCell ref="R154:T154"/>
    <mergeCell ref="AG23:AH23"/>
    <mergeCell ref="AG36:AH36"/>
    <mergeCell ref="B50:D50"/>
    <mergeCell ref="P50:Q50"/>
    <mergeCell ref="R50:S50"/>
    <mergeCell ref="P51:Q51"/>
  </mergeCells>
  <conditionalFormatting sqref="N39">
    <cfRule type="expression" priority="166" dxfId="322" stopIfTrue="1">
      <formula>E39="○"</formula>
    </cfRule>
  </conditionalFormatting>
  <conditionalFormatting sqref="M25:M28 M39">
    <cfRule type="expression" priority="189" dxfId="322" stopIfTrue="1">
      <formula>E25="○"</formula>
    </cfRule>
  </conditionalFormatting>
  <conditionalFormatting sqref="N25:N28">
    <cfRule type="expression" priority="188" dxfId="322" stopIfTrue="1">
      <formula>E25="○"</formula>
    </cfRule>
  </conditionalFormatting>
  <conditionalFormatting sqref="M26">
    <cfRule type="expression" priority="197" dxfId="322" stopIfTrue="1">
      <formula>E26="○"</formula>
    </cfRule>
  </conditionalFormatting>
  <conditionalFormatting sqref="N26">
    <cfRule type="expression" priority="196" dxfId="322" stopIfTrue="1">
      <formula>E26="○"</formula>
    </cfRule>
  </conditionalFormatting>
  <conditionalFormatting sqref="M27">
    <cfRule type="expression" priority="195" dxfId="322" stopIfTrue="1">
      <formula>E27="○"</formula>
    </cfRule>
  </conditionalFormatting>
  <conditionalFormatting sqref="N27">
    <cfRule type="expression" priority="194" dxfId="322" stopIfTrue="1">
      <formula>E27="○"</formula>
    </cfRule>
  </conditionalFormatting>
  <conditionalFormatting sqref="M28">
    <cfRule type="expression" priority="193" dxfId="322" stopIfTrue="1">
      <formula>E28="○"</formula>
    </cfRule>
  </conditionalFormatting>
  <conditionalFormatting sqref="N28">
    <cfRule type="expression" priority="192" dxfId="322" stopIfTrue="1">
      <formula>E28="○"</formula>
    </cfRule>
  </conditionalFormatting>
  <conditionalFormatting sqref="B25:B26 E27:O27 E25:P26 R25:R26 AA25:AA37 E28:J29 M28:N28 E30:E37">
    <cfRule type="cellIs" priority="198" dxfId="323" operator="equal" stopIfTrue="1">
      <formula>0</formula>
    </cfRule>
  </conditionalFormatting>
  <conditionalFormatting sqref="E30:E34">
    <cfRule type="cellIs" priority="187" dxfId="323" operator="equal" stopIfTrue="1">
      <formula>0</formula>
    </cfRule>
  </conditionalFormatting>
  <conditionalFormatting sqref="E35:E37">
    <cfRule type="cellIs" priority="176" dxfId="323" operator="equal" stopIfTrue="1">
      <formula>0</formula>
    </cfRule>
  </conditionalFormatting>
  <conditionalFormatting sqref="E39 AA39 M39:N39">
    <cfRule type="cellIs" priority="153" dxfId="323" operator="equal" stopIfTrue="1">
      <formula>0</formula>
    </cfRule>
  </conditionalFormatting>
  <conditionalFormatting sqref="M39">
    <cfRule type="expression" priority="145" dxfId="322" stopIfTrue="1">
      <formula>E39="○"</formula>
    </cfRule>
  </conditionalFormatting>
  <conditionalFormatting sqref="N39">
    <cfRule type="expression" priority="144" dxfId="322" stopIfTrue="1">
      <formula>E39="○"</formula>
    </cfRule>
  </conditionalFormatting>
  <conditionalFormatting sqref="E39 M39:N39">
    <cfRule type="cellIs" priority="152" dxfId="323" operator="equal" stopIfTrue="1">
      <formula>0</formula>
    </cfRule>
  </conditionalFormatting>
  <conditionalFormatting sqref="B27">
    <cfRule type="cellIs" priority="141" dxfId="323" operator="equal" stopIfTrue="1">
      <formula>0</formula>
    </cfRule>
  </conditionalFormatting>
  <conditionalFormatting sqref="P27">
    <cfRule type="cellIs" priority="140" dxfId="323" operator="equal" stopIfTrue="1">
      <formula>0</formula>
    </cfRule>
  </conditionalFormatting>
  <conditionalFormatting sqref="R27">
    <cfRule type="cellIs" priority="139" dxfId="323" operator="equal" stopIfTrue="1">
      <formula>0</formula>
    </cfRule>
  </conditionalFormatting>
  <conditionalFormatting sqref="E38 AA38">
    <cfRule type="cellIs" priority="138" dxfId="323" operator="equal" stopIfTrue="1">
      <formula>0</formula>
    </cfRule>
  </conditionalFormatting>
  <conditionalFormatting sqref="E38">
    <cfRule type="cellIs" priority="137" dxfId="323" operator="equal" stopIfTrue="1">
      <formula>0</formula>
    </cfRule>
  </conditionalFormatting>
  <conditionalFormatting sqref="G12">
    <cfRule type="cellIs" priority="111" dxfId="323" operator="equal" stopIfTrue="1">
      <formula>0</formula>
    </cfRule>
  </conditionalFormatting>
  <conditionalFormatting sqref="G14">
    <cfRule type="cellIs" priority="114" dxfId="323" operator="equal" stopIfTrue="1">
      <formula>0</formula>
    </cfRule>
  </conditionalFormatting>
  <conditionalFormatting sqref="G16">
    <cfRule type="cellIs" priority="113" dxfId="323" operator="equal" stopIfTrue="1">
      <formula>0</formula>
    </cfRule>
  </conditionalFormatting>
  <conditionalFormatting sqref="G18">
    <cfRule type="cellIs" priority="112" dxfId="323" operator="equal" stopIfTrue="1">
      <formula>0</formula>
    </cfRule>
  </conditionalFormatting>
  <conditionalFormatting sqref="B52:V52 AA52">
    <cfRule type="cellIs" priority="92" dxfId="323" operator="equal" stopIfTrue="1">
      <formula>0</formula>
    </cfRule>
  </conditionalFormatting>
  <conditionalFormatting sqref="T25:Y32">
    <cfRule type="cellIs" priority="109" dxfId="323" operator="equal" stopIfTrue="1">
      <formula>0</formula>
    </cfRule>
  </conditionalFormatting>
  <conditionalFormatting sqref="W52:Y52">
    <cfRule type="cellIs" priority="82" dxfId="323" operator="equal" stopIfTrue="1">
      <formula>0</formula>
    </cfRule>
  </conditionalFormatting>
  <conditionalFormatting sqref="E51:S51 B50:B51 AA51">
    <cfRule type="cellIs" priority="99" dxfId="323" operator="equal" stopIfTrue="1">
      <formula>0</formula>
    </cfRule>
  </conditionalFormatting>
  <conditionalFormatting sqref="N50:N52">
    <cfRule type="expression" priority="97" dxfId="322" stopIfTrue="1">
      <formula>E50="○"</formula>
    </cfRule>
  </conditionalFormatting>
  <conditionalFormatting sqref="M50:M52">
    <cfRule type="expression" priority="98" dxfId="322" stopIfTrue="1">
      <formula>E50="○"</formula>
    </cfRule>
  </conditionalFormatting>
  <conditionalFormatting sqref="E50:O50 AA50">
    <cfRule type="cellIs" priority="96" dxfId="323" operator="equal" stopIfTrue="1">
      <formula>0</formula>
    </cfRule>
  </conditionalFormatting>
  <conditionalFormatting sqref="M50">
    <cfRule type="expression" priority="94" dxfId="322" stopIfTrue="1">
      <formula>E50="○"</formula>
    </cfRule>
  </conditionalFormatting>
  <conditionalFormatting sqref="N50">
    <cfRule type="expression" priority="93" dxfId="322" stopIfTrue="1">
      <formula>E50="○"</formula>
    </cfRule>
  </conditionalFormatting>
  <conditionalFormatting sqref="E50:O50">
    <cfRule type="cellIs" priority="95" dxfId="323" operator="equal" stopIfTrue="1">
      <formula>0</formula>
    </cfRule>
  </conditionalFormatting>
  <conditionalFormatting sqref="M51">
    <cfRule type="expression" priority="90" dxfId="322" stopIfTrue="1">
      <formula>E51="○"</formula>
    </cfRule>
  </conditionalFormatting>
  <conditionalFormatting sqref="N51">
    <cfRule type="expression" priority="89" dxfId="322" stopIfTrue="1">
      <formula>E51="○"</formula>
    </cfRule>
  </conditionalFormatting>
  <conditionalFormatting sqref="M52">
    <cfRule type="expression" priority="88" dxfId="322" stopIfTrue="1">
      <formula>E52="○"</formula>
    </cfRule>
  </conditionalFormatting>
  <conditionalFormatting sqref="N52">
    <cfRule type="expression" priority="87" dxfId="322" stopIfTrue="1">
      <formula>E52="○"</formula>
    </cfRule>
  </conditionalFormatting>
  <conditionalFormatting sqref="B52:V52">
    <cfRule type="cellIs" priority="91" dxfId="323" operator="equal" stopIfTrue="1">
      <formula>0</formula>
    </cfRule>
  </conditionalFormatting>
  <conditionalFormatting sqref="P50">
    <cfRule type="cellIs" priority="86" dxfId="323" operator="equal" stopIfTrue="1">
      <formula>0</formula>
    </cfRule>
  </conditionalFormatting>
  <conditionalFormatting sqref="R50">
    <cfRule type="cellIs" priority="85" dxfId="323" operator="equal" stopIfTrue="1">
      <formula>0</formula>
    </cfRule>
  </conditionalFormatting>
  <conditionalFormatting sqref="T51:Y51">
    <cfRule type="cellIs" priority="84" dxfId="323" operator="equal" stopIfTrue="1">
      <formula>0</formula>
    </cfRule>
  </conditionalFormatting>
  <conditionalFormatting sqref="T50:Y50">
    <cfRule type="cellIs" priority="83" dxfId="323" operator="equal" stopIfTrue="1">
      <formula>0</formula>
    </cfRule>
  </conditionalFormatting>
  <conditionalFormatting sqref="Z25:Z32">
    <cfRule type="cellIs" priority="81" dxfId="323" operator="equal" stopIfTrue="1">
      <formula>0</formula>
    </cfRule>
  </conditionalFormatting>
  <conditionalFormatting sqref="Z52">
    <cfRule type="cellIs" priority="76" dxfId="323" operator="equal" stopIfTrue="1">
      <formula>0</formula>
    </cfRule>
  </conditionalFormatting>
  <conditionalFormatting sqref="Z51">
    <cfRule type="cellIs" priority="78" dxfId="323" operator="equal" stopIfTrue="1">
      <formula>0</formula>
    </cfRule>
  </conditionalFormatting>
  <conditionalFormatting sqref="Z50:Z52">
    <cfRule type="cellIs" priority="77" dxfId="323" operator="equal" stopIfTrue="1">
      <formula>0</formula>
    </cfRule>
  </conditionalFormatting>
  <conditionalFormatting sqref="L28:L30">
    <cfRule type="cellIs" priority="75" dxfId="323" operator="equal" stopIfTrue="1">
      <formula>0</formula>
    </cfRule>
  </conditionalFormatting>
  <conditionalFormatting sqref="L31:L33">
    <cfRule type="cellIs" priority="74" dxfId="323" operator="equal" stopIfTrue="1">
      <formula>0</formula>
    </cfRule>
  </conditionalFormatting>
  <conditionalFormatting sqref="L34:L36">
    <cfRule type="cellIs" priority="73" dxfId="323" operator="equal" stopIfTrue="1">
      <formula>0</formula>
    </cfRule>
  </conditionalFormatting>
  <conditionalFormatting sqref="L37:L39">
    <cfRule type="cellIs" priority="72" dxfId="323" operator="equal" stopIfTrue="1">
      <formula>0</formula>
    </cfRule>
  </conditionalFormatting>
  <conditionalFormatting sqref="B28:B29">
    <cfRule type="cellIs" priority="71" dxfId="323" operator="equal" stopIfTrue="1">
      <formula>0</formula>
    </cfRule>
  </conditionalFormatting>
  <conditionalFormatting sqref="B30">
    <cfRule type="cellIs" priority="70" dxfId="323" operator="equal" stopIfTrue="1">
      <formula>0</formula>
    </cfRule>
  </conditionalFormatting>
  <conditionalFormatting sqref="B31:B32">
    <cfRule type="cellIs" priority="69" dxfId="323" operator="equal" stopIfTrue="1">
      <formula>0</formula>
    </cfRule>
  </conditionalFormatting>
  <conditionalFormatting sqref="B33">
    <cfRule type="cellIs" priority="68" dxfId="323" operator="equal" stopIfTrue="1">
      <formula>0</formula>
    </cfRule>
  </conditionalFormatting>
  <conditionalFormatting sqref="B34:B35">
    <cfRule type="cellIs" priority="67" dxfId="323" operator="equal" stopIfTrue="1">
      <formula>0</formula>
    </cfRule>
  </conditionalFormatting>
  <conditionalFormatting sqref="B36">
    <cfRule type="cellIs" priority="66" dxfId="323" operator="equal" stopIfTrue="1">
      <formula>0</formula>
    </cfRule>
  </conditionalFormatting>
  <conditionalFormatting sqref="B37:B38">
    <cfRule type="cellIs" priority="65" dxfId="323" operator="equal" stopIfTrue="1">
      <formula>0</formula>
    </cfRule>
  </conditionalFormatting>
  <conditionalFormatting sqref="B39">
    <cfRule type="cellIs" priority="64" dxfId="323" operator="equal" stopIfTrue="1">
      <formula>0</formula>
    </cfRule>
  </conditionalFormatting>
  <conditionalFormatting sqref="F30:J34">
    <cfRule type="cellIs" priority="63" dxfId="323" operator="equal" stopIfTrue="1">
      <formula>0</formula>
    </cfRule>
  </conditionalFormatting>
  <conditionalFormatting sqref="F35:J39">
    <cfRule type="cellIs" priority="62" dxfId="323" operator="equal" stopIfTrue="1">
      <formula>0</formula>
    </cfRule>
  </conditionalFormatting>
  <conditionalFormatting sqref="K28:K30">
    <cfRule type="cellIs" priority="61" dxfId="323" operator="equal" stopIfTrue="1">
      <formula>0</formula>
    </cfRule>
  </conditionalFormatting>
  <conditionalFormatting sqref="K31:K33">
    <cfRule type="cellIs" priority="60" dxfId="323" operator="equal" stopIfTrue="1">
      <formula>0</formula>
    </cfRule>
  </conditionalFormatting>
  <conditionalFormatting sqref="K34:K36">
    <cfRule type="cellIs" priority="59" dxfId="323" operator="equal" stopIfTrue="1">
      <formula>0</formula>
    </cfRule>
  </conditionalFormatting>
  <conditionalFormatting sqref="K37:K39">
    <cfRule type="cellIs" priority="58" dxfId="323" operator="equal" stopIfTrue="1">
      <formula>0</formula>
    </cfRule>
  </conditionalFormatting>
  <conditionalFormatting sqref="M29:M30">
    <cfRule type="expression" priority="52" dxfId="322" stopIfTrue="1">
      <formula>E29="○"</formula>
    </cfRule>
  </conditionalFormatting>
  <conditionalFormatting sqref="N29:N30">
    <cfRule type="expression" priority="51" dxfId="322" stopIfTrue="1">
      <formula>E29="○"</formula>
    </cfRule>
  </conditionalFormatting>
  <conditionalFormatting sqref="M29">
    <cfRule type="expression" priority="56" dxfId="322" stopIfTrue="1">
      <formula>E29="○"</formula>
    </cfRule>
  </conditionalFormatting>
  <conditionalFormatting sqref="N29">
    <cfRule type="expression" priority="55" dxfId="322" stopIfTrue="1">
      <formula>E29="○"</formula>
    </cfRule>
  </conditionalFormatting>
  <conditionalFormatting sqref="M30">
    <cfRule type="expression" priority="54" dxfId="322" stopIfTrue="1">
      <formula>E30="○"</formula>
    </cfRule>
  </conditionalFormatting>
  <conditionalFormatting sqref="N30">
    <cfRule type="expression" priority="53" dxfId="322" stopIfTrue="1">
      <formula>E30="○"</formula>
    </cfRule>
  </conditionalFormatting>
  <conditionalFormatting sqref="M29:N30">
    <cfRule type="cellIs" priority="57" dxfId="323" operator="equal" stopIfTrue="1">
      <formula>0</formula>
    </cfRule>
  </conditionalFormatting>
  <conditionalFormatting sqref="M31:M32">
    <cfRule type="expression" priority="45" dxfId="322" stopIfTrue="1">
      <formula>E31="○"</formula>
    </cfRule>
  </conditionalFormatting>
  <conditionalFormatting sqref="N31:N32">
    <cfRule type="expression" priority="44" dxfId="322" stopIfTrue="1">
      <formula>E31="○"</formula>
    </cfRule>
  </conditionalFormatting>
  <conditionalFormatting sqref="M31">
    <cfRule type="expression" priority="49" dxfId="322" stopIfTrue="1">
      <formula>E31="○"</formula>
    </cfRule>
  </conditionalFormatting>
  <conditionalFormatting sqref="N31">
    <cfRule type="expression" priority="48" dxfId="322" stopIfTrue="1">
      <formula>E31="○"</formula>
    </cfRule>
  </conditionalFormatting>
  <conditionalFormatting sqref="M32">
    <cfRule type="expression" priority="47" dxfId="322" stopIfTrue="1">
      <formula>E32="○"</formula>
    </cfRule>
  </conditionalFormatting>
  <conditionalFormatting sqref="N32">
    <cfRule type="expression" priority="46" dxfId="322" stopIfTrue="1">
      <formula>E32="○"</formula>
    </cfRule>
  </conditionalFormatting>
  <conditionalFormatting sqref="M31:N32">
    <cfRule type="cellIs" priority="50" dxfId="323" operator="equal" stopIfTrue="1">
      <formula>0</formula>
    </cfRule>
  </conditionalFormatting>
  <conditionalFormatting sqref="M33:M34">
    <cfRule type="expression" priority="38" dxfId="322" stopIfTrue="1">
      <formula>E33="○"</formula>
    </cfRule>
  </conditionalFormatting>
  <conditionalFormatting sqref="N33:N34">
    <cfRule type="expression" priority="37" dxfId="322" stopIfTrue="1">
      <formula>E33="○"</formula>
    </cfRule>
  </conditionalFormatting>
  <conditionalFormatting sqref="M33">
    <cfRule type="expression" priority="42" dxfId="322" stopIfTrue="1">
      <formula>E33="○"</formula>
    </cfRule>
  </conditionalFormatting>
  <conditionalFormatting sqref="N33">
    <cfRule type="expression" priority="41" dxfId="322" stopIfTrue="1">
      <formula>E33="○"</formula>
    </cfRule>
  </conditionalFormatting>
  <conditionalFormatting sqref="M34">
    <cfRule type="expression" priority="40" dxfId="322" stopIfTrue="1">
      <formula>E34="○"</formula>
    </cfRule>
  </conditionalFormatting>
  <conditionalFormatting sqref="N34">
    <cfRule type="expression" priority="39" dxfId="322" stopIfTrue="1">
      <formula>E34="○"</formula>
    </cfRule>
  </conditionalFormatting>
  <conditionalFormatting sqref="M33:N34">
    <cfRule type="cellIs" priority="43" dxfId="323" operator="equal" stopIfTrue="1">
      <formula>0</formula>
    </cfRule>
  </conditionalFormatting>
  <conditionalFormatting sqref="M35:M36">
    <cfRule type="expression" priority="31" dxfId="322" stopIfTrue="1">
      <formula>E35="○"</formula>
    </cfRule>
  </conditionalFormatting>
  <conditionalFormatting sqref="N35:N36">
    <cfRule type="expression" priority="30" dxfId="322" stopIfTrue="1">
      <formula>E35="○"</formula>
    </cfRule>
  </conditionalFormatting>
  <conditionalFormatting sqref="M35">
    <cfRule type="expression" priority="35" dxfId="322" stopIfTrue="1">
      <formula>E35="○"</formula>
    </cfRule>
  </conditionalFormatting>
  <conditionalFormatting sqref="N35">
    <cfRule type="expression" priority="34" dxfId="322" stopIfTrue="1">
      <formula>E35="○"</formula>
    </cfRule>
  </conditionalFormatting>
  <conditionalFormatting sqref="M36">
    <cfRule type="expression" priority="33" dxfId="322" stopIfTrue="1">
      <formula>E36="○"</formula>
    </cfRule>
  </conditionalFormatting>
  <conditionalFormatting sqref="N36">
    <cfRule type="expression" priority="32" dxfId="322" stopIfTrue="1">
      <formula>E36="○"</formula>
    </cfRule>
  </conditionalFormatting>
  <conditionalFormatting sqref="M35:N36">
    <cfRule type="cellIs" priority="36" dxfId="323" operator="equal" stopIfTrue="1">
      <formula>0</formula>
    </cfRule>
  </conditionalFormatting>
  <conditionalFormatting sqref="M37:M38">
    <cfRule type="expression" priority="24" dxfId="322" stopIfTrue="1">
      <formula>E37="○"</formula>
    </cfRule>
  </conditionalFormatting>
  <conditionalFormatting sqref="N37:N38">
    <cfRule type="expression" priority="23" dxfId="322" stopIfTrue="1">
      <formula>E37="○"</formula>
    </cfRule>
  </conditionalFormatting>
  <conditionalFormatting sqref="M37">
    <cfRule type="expression" priority="28" dxfId="322" stopIfTrue="1">
      <formula>E37="○"</formula>
    </cfRule>
  </conditionalFormatting>
  <conditionalFormatting sqref="N37">
    <cfRule type="expression" priority="27" dxfId="322" stopIfTrue="1">
      <formula>E37="○"</formula>
    </cfRule>
  </conditionalFormatting>
  <conditionalFormatting sqref="M38">
    <cfRule type="expression" priority="26" dxfId="322" stopIfTrue="1">
      <formula>E38="○"</formula>
    </cfRule>
  </conditionalFormatting>
  <conditionalFormatting sqref="N38">
    <cfRule type="expression" priority="25" dxfId="322" stopIfTrue="1">
      <formula>E38="○"</formula>
    </cfRule>
  </conditionalFormatting>
  <conditionalFormatting sqref="M37:N38">
    <cfRule type="cellIs" priority="29" dxfId="323" operator="equal" stopIfTrue="1">
      <formula>0</formula>
    </cfRule>
  </conditionalFormatting>
  <conditionalFormatting sqref="O28:O30">
    <cfRule type="cellIs" priority="22" dxfId="323" operator="equal" stopIfTrue="1">
      <formula>0</formula>
    </cfRule>
  </conditionalFormatting>
  <conditionalFormatting sqref="O31:O33">
    <cfRule type="cellIs" priority="21" dxfId="323" operator="equal" stopIfTrue="1">
      <formula>0</formula>
    </cfRule>
  </conditionalFormatting>
  <conditionalFormatting sqref="O34:O36">
    <cfRule type="cellIs" priority="20" dxfId="323" operator="equal" stopIfTrue="1">
      <formula>0</formula>
    </cfRule>
  </conditionalFormatting>
  <conditionalFormatting sqref="O37:O39">
    <cfRule type="cellIs" priority="19" dxfId="323" operator="equal" stopIfTrue="1">
      <formula>0</formula>
    </cfRule>
  </conditionalFormatting>
  <conditionalFormatting sqref="P28:P29">
    <cfRule type="cellIs" priority="18" dxfId="323" operator="equal" stopIfTrue="1">
      <formula>0</formula>
    </cfRule>
  </conditionalFormatting>
  <conditionalFormatting sqref="P30">
    <cfRule type="cellIs" priority="17" dxfId="323" operator="equal" stopIfTrue="1">
      <formula>0</formula>
    </cfRule>
  </conditionalFormatting>
  <conditionalFormatting sqref="P31:P32">
    <cfRule type="cellIs" priority="16" dxfId="323" operator="equal" stopIfTrue="1">
      <formula>0</formula>
    </cfRule>
  </conditionalFormatting>
  <conditionalFormatting sqref="P33">
    <cfRule type="cellIs" priority="15" dxfId="323" operator="equal" stopIfTrue="1">
      <formula>0</formula>
    </cfRule>
  </conditionalFormatting>
  <conditionalFormatting sqref="P34:P35">
    <cfRule type="cellIs" priority="14" dxfId="323" operator="equal" stopIfTrue="1">
      <formula>0</formula>
    </cfRule>
  </conditionalFormatting>
  <conditionalFormatting sqref="P36">
    <cfRule type="cellIs" priority="13" dxfId="323" operator="equal" stopIfTrue="1">
      <formula>0</formula>
    </cfRule>
  </conditionalFormatting>
  <conditionalFormatting sqref="P37:P38">
    <cfRule type="cellIs" priority="12" dxfId="323" operator="equal" stopIfTrue="1">
      <formula>0</formula>
    </cfRule>
  </conditionalFormatting>
  <conditionalFormatting sqref="P39">
    <cfRule type="cellIs" priority="11" dxfId="323" operator="equal" stopIfTrue="1">
      <formula>0</formula>
    </cfRule>
  </conditionalFormatting>
  <conditionalFormatting sqref="R28:R29">
    <cfRule type="cellIs" priority="10" dxfId="323" operator="equal" stopIfTrue="1">
      <formula>0</formula>
    </cfRule>
  </conditionalFormatting>
  <conditionalFormatting sqref="R30">
    <cfRule type="cellIs" priority="9" dxfId="323" operator="equal" stopIfTrue="1">
      <formula>0</formula>
    </cfRule>
  </conditionalFormatting>
  <conditionalFormatting sqref="R31:R32">
    <cfRule type="cellIs" priority="8" dxfId="323" operator="equal" stopIfTrue="1">
      <formula>0</formula>
    </cfRule>
  </conditionalFormatting>
  <conditionalFormatting sqref="R33">
    <cfRule type="cellIs" priority="7" dxfId="323" operator="equal" stopIfTrue="1">
      <formula>0</formula>
    </cfRule>
  </conditionalFormatting>
  <conditionalFormatting sqref="R34:R35">
    <cfRule type="cellIs" priority="6" dxfId="323" operator="equal" stopIfTrue="1">
      <formula>0</formula>
    </cfRule>
  </conditionalFormatting>
  <conditionalFormatting sqref="R36">
    <cfRule type="cellIs" priority="5" dxfId="323" operator="equal" stopIfTrue="1">
      <formula>0</formula>
    </cfRule>
  </conditionalFormatting>
  <conditionalFormatting sqref="R37:R38">
    <cfRule type="cellIs" priority="4" dxfId="323" operator="equal" stopIfTrue="1">
      <formula>0</formula>
    </cfRule>
  </conditionalFormatting>
  <conditionalFormatting sqref="R39">
    <cfRule type="cellIs" priority="3" dxfId="323" operator="equal" stopIfTrue="1">
      <formula>0</formula>
    </cfRule>
  </conditionalFormatting>
  <conditionalFormatting sqref="T33:Y39">
    <cfRule type="cellIs" priority="2" dxfId="323" operator="equal" stopIfTrue="1">
      <formula>0</formula>
    </cfRule>
  </conditionalFormatting>
  <conditionalFormatting sqref="Z33:Z39">
    <cfRule type="cellIs" priority="1" dxfId="323" operator="equal" stopIfTrue="1">
      <formula>0</formula>
    </cfRule>
  </conditionalFormatting>
  <dataValidations count="8">
    <dataValidation type="list" allowBlank="1" showInputMessage="1" showErrorMessage="1" sqref="G18">
      <formula1>学校種</formula1>
    </dataValidation>
    <dataValidation type="list" allowBlank="1" showInputMessage="1" showErrorMessage="1" sqref="G12">
      <formula1>教育局</formula1>
    </dataValidation>
    <dataValidation type="list" allowBlank="1" showInputMessage="1" showErrorMessage="1" sqref="K50:K52 K25:K39">
      <formula1>年齢</formula1>
    </dataValidation>
    <dataValidation type="list" allowBlank="1" showInputMessage="1" sqref="E50:J52 E25:J39">
      <formula1>○</formula1>
    </dataValidation>
    <dataValidation type="list" allowBlank="1" showInputMessage="1" showErrorMessage="1" sqref="P25:P39 R25:R39 P50 R50 P51:S52">
      <formula1>"有,無"</formula1>
    </dataValidation>
    <dataValidation type="list" allowBlank="1" showInputMessage="1" showErrorMessage="1" sqref="L50:L52 L25:L39">
      <formula1>"男,女"</formula1>
    </dataValidation>
    <dataValidation type="list" allowBlank="1" showInputMessage="1" showErrorMessage="1" sqref="M50:O52 M25:O39">
      <formula1>数値</formula1>
    </dataValidation>
    <dataValidation type="list" allowBlank="1" showInputMessage="1" showErrorMessage="1" sqref="T25:AA39 T50:AA52">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5" r:id="rId2"/>
  <rowBreaks count="1" manualBreakCount="1">
    <brk id="56" max="255" man="1"/>
  </rowBreaks>
  <drawing r:id="rId1"/>
</worksheet>
</file>

<file path=xl/worksheets/sheet10.xml><?xml version="1.0" encoding="utf-8"?>
<worksheet xmlns="http://schemas.openxmlformats.org/spreadsheetml/2006/main" xmlns:r="http://schemas.openxmlformats.org/officeDocument/2006/relationships">
  <sheetPr>
    <tabColor rgb="FFFF0000"/>
  </sheetPr>
  <dimension ref="A1:FZ16"/>
  <sheetViews>
    <sheetView showZeros="0" view="pageBreakPreview" zoomScale="85" zoomScaleSheetLayoutView="85" zoomScalePageLayoutView="0" workbookViewId="0" topLeftCell="A1">
      <pane xSplit="6" ySplit="4" topLeftCell="G5" activePane="bottomRight" state="frozen"/>
      <selection pane="topLeft" activeCell="A1" sqref="A1"/>
      <selection pane="topRight" activeCell="E1" sqref="E1"/>
      <selection pane="bottomLeft" activeCell="A8" sqref="A8"/>
      <selection pane="bottomRight" activeCell="W21" sqref="W21"/>
    </sheetView>
  </sheetViews>
  <sheetFormatPr defaultColWidth="2.625" defaultRowHeight="13.5"/>
  <cols>
    <col min="1" max="2" width="11.875" style="193" customWidth="1"/>
    <col min="3" max="3" width="7.50390625" style="226" customWidth="1"/>
    <col min="4" max="4" width="3.375" style="226" customWidth="1"/>
    <col min="5" max="5" width="10.625" style="195" bestFit="1" customWidth="1"/>
    <col min="6" max="7" width="20.625" style="193" customWidth="1"/>
    <col min="8" max="8" width="4.125" style="193" customWidth="1"/>
    <col min="9" max="116" width="4.125" style="195" customWidth="1"/>
    <col min="117" max="124" width="4.125" style="232" customWidth="1"/>
    <col min="125" max="182" width="4.125" style="195" customWidth="1"/>
    <col min="183" max="16384" width="2.625" style="195" customWidth="1"/>
  </cols>
  <sheetData>
    <row r="1" spans="3:182" s="193" customFormat="1" ht="12.75" customHeight="1" thickBot="1">
      <c r="C1" s="233"/>
      <c r="D1" s="234"/>
      <c r="E1" s="194"/>
      <c r="F1" s="194"/>
      <c r="G1" s="194"/>
      <c r="H1" s="194"/>
      <c r="I1" s="1637" t="s">
        <v>354</v>
      </c>
      <c r="J1" s="1638"/>
      <c r="K1" s="1638"/>
      <c r="L1" s="1638"/>
      <c r="M1" s="1638"/>
      <c r="N1" s="1638"/>
      <c r="O1" s="1638"/>
      <c r="P1" s="1638"/>
      <c r="Q1" s="1638"/>
      <c r="R1" s="1638"/>
      <c r="S1" s="1638"/>
      <c r="T1" s="1638"/>
      <c r="U1" s="1638"/>
      <c r="V1" s="1638"/>
      <c r="W1" s="1638"/>
      <c r="X1" s="1638"/>
      <c r="Y1" s="1638"/>
      <c r="Z1" s="1638"/>
      <c r="AA1" s="1638"/>
      <c r="AB1" s="1638"/>
      <c r="AC1" s="1641" t="s">
        <v>353</v>
      </c>
      <c r="AD1" s="1642"/>
      <c r="AE1" s="1642"/>
      <c r="AF1" s="1642"/>
      <c r="AG1" s="1642"/>
      <c r="AH1" s="1642"/>
      <c r="AI1" s="1642"/>
      <c r="AJ1" s="1642"/>
      <c r="AK1" s="1642"/>
      <c r="AL1" s="1642"/>
      <c r="AM1" s="1642"/>
      <c r="AN1" s="1642"/>
      <c r="AO1" s="1642"/>
      <c r="AP1" s="1642"/>
      <c r="AQ1" s="1642"/>
      <c r="AR1" s="1642"/>
      <c r="AS1" s="1642"/>
      <c r="AT1" s="1642"/>
      <c r="AU1" s="1642"/>
      <c r="AV1" s="1659" t="s">
        <v>361</v>
      </c>
      <c r="AW1" s="1660"/>
      <c r="AX1" s="1660"/>
      <c r="AY1" s="1660"/>
      <c r="AZ1" s="1660"/>
      <c r="BA1" s="1660"/>
      <c r="BB1" s="1660"/>
      <c r="BC1" s="1660"/>
      <c r="BD1" s="1660"/>
      <c r="BE1" s="1660"/>
      <c r="BF1" s="1660"/>
      <c r="BG1" s="1660"/>
      <c r="BH1" s="1660"/>
      <c r="BI1" s="1660"/>
      <c r="BJ1" s="1660"/>
      <c r="BK1" s="1660"/>
      <c r="BL1" s="1660"/>
      <c r="BM1" s="1661"/>
      <c r="BN1" s="1627" t="s">
        <v>362</v>
      </c>
      <c r="BO1" s="1627"/>
      <c r="BP1" s="1627"/>
      <c r="BQ1" s="1627"/>
      <c r="BR1" s="1627"/>
      <c r="BS1" s="1627"/>
      <c r="BT1" s="1627"/>
      <c r="BU1" s="1627"/>
      <c r="BV1" s="1627"/>
      <c r="BW1" s="1627"/>
      <c r="BX1" s="1627"/>
      <c r="BY1" s="1627"/>
      <c r="BZ1" s="1627"/>
      <c r="CA1" s="1627"/>
      <c r="CB1" s="1627"/>
      <c r="CC1" s="1627"/>
      <c r="CD1" s="1627"/>
      <c r="CE1" s="1627"/>
      <c r="CF1" s="1627"/>
      <c r="CG1" s="1627"/>
      <c r="CH1" s="1627"/>
      <c r="CI1" s="1627"/>
      <c r="CJ1" s="1627"/>
      <c r="CK1" s="1628"/>
      <c r="CL1" s="1128" t="s">
        <v>425</v>
      </c>
      <c r="CM1" s="1129"/>
      <c r="CN1" s="1129"/>
      <c r="CO1" s="1129"/>
      <c r="CP1" s="1130"/>
      <c r="CQ1" s="1678" t="s">
        <v>422</v>
      </c>
      <c r="CR1" s="1135"/>
      <c r="CS1" s="1135"/>
      <c r="CT1" s="1136"/>
      <c r="CU1" s="1137" t="s">
        <v>118</v>
      </c>
      <c r="CV1" s="1138"/>
      <c r="CW1" s="1139"/>
      <c r="CX1" s="1139"/>
      <c r="CY1" s="1139"/>
      <c r="CZ1" s="1139"/>
      <c r="DA1" s="1139"/>
      <c r="DB1" s="1139"/>
      <c r="DC1" s="1139"/>
      <c r="DD1" s="1139"/>
      <c r="DE1" s="1139"/>
      <c r="DF1" s="1139"/>
      <c r="DG1" s="1139"/>
      <c r="DH1" s="1140"/>
      <c r="DI1" s="1601" t="s">
        <v>348</v>
      </c>
      <c r="DJ1" s="1601"/>
      <c r="DK1" s="1601"/>
      <c r="DL1" s="1602"/>
      <c r="DM1" s="1671" t="s">
        <v>342</v>
      </c>
      <c r="DN1" s="1672"/>
      <c r="DO1" s="1672"/>
      <c r="DP1" s="1673"/>
      <c r="DQ1" s="1600" t="s">
        <v>341</v>
      </c>
      <c r="DR1" s="1601"/>
      <c r="DS1" s="1601"/>
      <c r="DT1" s="1602"/>
      <c r="DU1" s="1600" t="s">
        <v>300</v>
      </c>
      <c r="DV1" s="1601"/>
      <c r="DW1" s="1601"/>
      <c r="DX1" s="1601"/>
      <c r="DY1" s="1601"/>
      <c r="DZ1" s="1601"/>
      <c r="EA1" s="1601"/>
      <c r="EB1" s="1601"/>
      <c r="EC1" s="1601"/>
      <c r="ED1" s="1601"/>
      <c r="EE1" s="1601"/>
      <c r="EF1" s="1601"/>
      <c r="EG1" s="1601"/>
      <c r="EH1" s="1601"/>
      <c r="EI1" s="1601"/>
      <c r="EJ1" s="1601"/>
      <c r="EK1" s="1601"/>
      <c r="EL1" s="1602"/>
      <c r="EM1" s="1600" t="s">
        <v>346</v>
      </c>
      <c r="EN1" s="1601"/>
      <c r="EO1" s="1601"/>
      <c r="EP1" s="1601"/>
      <c r="EQ1" s="1601"/>
      <c r="ER1" s="1601"/>
      <c r="ES1" s="1601"/>
      <c r="ET1" s="1601"/>
      <c r="EU1" s="1601"/>
      <c r="EV1" s="1601"/>
      <c r="EW1" s="1601"/>
      <c r="EX1" s="1601"/>
      <c r="EY1" s="1601"/>
      <c r="EZ1" s="1601"/>
      <c r="FA1" s="1601"/>
      <c r="FB1" s="1601"/>
      <c r="FC1" s="1601"/>
      <c r="FD1" s="1601"/>
      <c r="FE1" s="1601"/>
      <c r="FF1" s="1602"/>
      <c r="FG1" s="1600" t="s">
        <v>347</v>
      </c>
      <c r="FH1" s="1601"/>
      <c r="FI1" s="1601"/>
      <c r="FJ1" s="1601"/>
      <c r="FK1" s="1601"/>
      <c r="FL1" s="1601"/>
      <c r="FM1" s="1601"/>
      <c r="FN1" s="1601"/>
      <c r="FO1" s="1601"/>
      <c r="FP1" s="1601"/>
      <c r="FQ1" s="1601"/>
      <c r="FR1" s="1601"/>
      <c r="FS1" s="1601"/>
      <c r="FT1" s="1601"/>
      <c r="FU1" s="1601"/>
      <c r="FV1" s="1601"/>
      <c r="FW1" s="1601"/>
      <c r="FX1" s="1601"/>
      <c r="FY1" s="1601"/>
      <c r="FZ1" s="1602"/>
    </row>
    <row r="2" spans="3:182" s="196" customFormat="1" ht="15.75" customHeight="1" thickBot="1">
      <c r="C2" s="235"/>
      <c r="D2" s="236"/>
      <c r="E2" s="237"/>
      <c r="F2" s="197"/>
      <c r="G2" s="197"/>
      <c r="H2" s="197"/>
      <c r="I2" s="1639"/>
      <c r="J2" s="1640"/>
      <c r="K2" s="1640"/>
      <c r="L2" s="1640"/>
      <c r="M2" s="1640"/>
      <c r="N2" s="1640"/>
      <c r="O2" s="1640"/>
      <c r="P2" s="1640"/>
      <c r="Q2" s="1640"/>
      <c r="R2" s="1640"/>
      <c r="S2" s="1640"/>
      <c r="T2" s="1640"/>
      <c r="U2" s="1640"/>
      <c r="V2" s="1640"/>
      <c r="W2" s="1640"/>
      <c r="X2" s="1640"/>
      <c r="Y2" s="1640"/>
      <c r="Z2" s="1640"/>
      <c r="AA2" s="1640"/>
      <c r="AB2" s="1640"/>
      <c r="AC2" s="1643"/>
      <c r="AD2" s="1644"/>
      <c r="AE2" s="1644"/>
      <c r="AF2" s="1644"/>
      <c r="AG2" s="1644"/>
      <c r="AH2" s="1644"/>
      <c r="AI2" s="1644"/>
      <c r="AJ2" s="1644"/>
      <c r="AK2" s="1644"/>
      <c r="AL2" s="1644"/>
      <c r="AM2" s="1644"/>
      <c r="AN2" s="1644"/>
      <c r="AO2" s="1644"/>
      <c r="AP2" s="1644"/>
      <c r="AQ2" s="1644"/>
      <c r="AR2" s="1644"/>
      <c r="AS2" s="1644"/>
      <c r="AT2" s="1644"/>
      <c r="AU2" s="1644"/>
      <c r="AV2" s="1662"/>
      <c r="AW2" s="1663"/>
      <c r="AX2" s="1663"/>
      <c r="AY2" s="1663"/>
      <c r="AZ2" s="1663"/>
      <c r="BA2" s="1663"/>
      <c r="BB2" s="1663"/>
      <c r="BC2" s="1663"/>
      <c r="BD2" s="1663"/>
      <c r="BE2" s="1663"/>
      <c r="BF2" s="1663"/>
      <c r="BG2" s="1663"/>
      <c r="BH2" s="1663"/>
      <c r="BI2" s="1663"/>
      <c r="BJ2" s="1663"/>
      <c r="BK2" s="1663"/>
      <c r="BL2" s="1663"/>
      <c r="BM2" s="1664"/>
      <c r="BN2" s="1629"/>
      <c r="BO2" s="1629"/>
      <c r="BP2" s="1629"/>
      <c r="BQ2" s="1629"/>
      <c r="BR2" s="1629"/>
      <c r="BS2" s="1629"/>
      <c r="BT2" s="1629"/>
      <c r="BU2" s="1629"/>
      <c r="BV2" s="1629"/>
      <c r="BW2" s="1629"/>
      <c r="BX2" s="1629"/>
      <c r="BY2" s="1629"/>
      <c r="BZ2" s="1629"/>
      <c r="CA2" s="1629"/>
      <c r="CB2" s="1629"/>
      <c r="CC2" s="1629"/>
      <c r="CD2" s="1629"/>
      <c r="CE2" s="1629"/>
      <c r="CF2" s="1629"/>
      <c r="CG2" s="1629"/>
      <c r="CH2" s="1629"/>
      <c r="CI2" s="1629"/>
      <c r="CJ2" s="1629"/>
      <c r="CK2" s="1630"/>
      <c r="CL2" s="1131"/>
      <c r="CM2" s="1132"/>
      <c r="CN2" s="1132"/>
      <c r="CO2" s="1132"/>
      <c r="CP2" s="1133"/>
      <c r="CQ2" s="1678"/>
      <c r="CR2" s="1135"/>
      <c r="CS2" s="1135"/>
      <c r="CT2" s="1679"/>
      <c r="CU2" s="1141" t="s">
        <v>434</v>
      </c>
      <c r="CV2" s="1142"/>
      <c r="CW2" s="1143"/>
      <c r="CX2" s="1143"/>
      <c r="CY2" s="1143"/>
      <c r="CZ2" s="1143"/>
      <c r="DA2" s="1144"/>
      <c r="DB2" s="1142" t="s">
        <v>435</v>
      </c>
      <c r="DC2" s="1142"/>
      <c r="DD2" s="1143"/>
      <c r="DE2" s="1143"/>
      <c r="DF2" s="1143"/>
      <c r="DG2" s="1143"/>
      <c r="DH2" s="1144"/>
      <c r="DI2" s="1665"/>
      <c r="DJ2" s="1665"/>
      <c r="DK2" s="1665"/>
      <c r="DL2" s="1666"/>
      <c r="DM2" s="1674"/>
      <c r="DN2" s="1675"/>
      <c r="DO2" s="1675"/>
      <c r="DP2" s="1676"/>
      <c r="DQ2" s="1603"/>
      <c r="DR2" s="1604"/>
      <c r="DS2" s="1604"/>
      <c r="DT2" s="1605"/>
      <c r="DU2" s="1677"/>
      <c r="DV2" s="1665"/>
      <c r="DW2" s="1665"/>
      <c r="DX2" s="1665"/>
      <c r="DY2" s="1665"/>
      <c r="DZ2" s="1665"/>
      <c r="EA2" s="1665"/>
      <c r="EB2" s="1665"/>
      <c r="EC2" s="1665"/>
      <c r="ED2" s="1665"/>
      <c r="EE2" s="1665"/>
      <c r="EF2" s="1665"/>
      <c r="EG2" s="1665"/>
      <c r="EH2" s="1665"/>
      <c r="EI2" s="1665"/>
      <c r="EJ2" s="1665"/>
      <c r="EK2" s="1665"/>
      <c r="EL2" s="1666"/>
      <c r="EM2" s="1603"/>
      <c r="EN2" s="1604"/>
      <c r="EO2" s="1604"/>
      <c r="EP2" s="1604"/>
      <c r="EQ2" s="1604"/>
      <c r="ER2" s="1604"/>
      <c r="ES2" s="1604"/>
      <c r="ET2" s="1604"/>
      <c r="EU2" s="1604"/>
      <c r="EV2" s="1604"/>
      <c r="EW2" s="1604"/>
      <c r="EX2" s="1604"/>
      <c r="EY2" s="1604"/>
      <c r="EZ2" s="1604"/>
      <c r="FA2" s="1604"/>
      <c r="FB2" s="1604"/>
      <c r="FC2" s="1604"/>
      <c r="FD2" s="1604"/>
      <c r="FE2" s="1604"/>
      <c r="FF2" s="1605"/>
      <c r="FG2" s="1603"/>
      <c r="FH2" s="1604"/>
      <c r="FI2" s="1604"/>
      <c r="FJ2" s="1604"/>
      <c r="FK2" s="1604"/>
      <c r="FL2" s="1604"/>
      <c r="FM2" s="1604"/>
      <c r="FN2" s="1604"/>
      <c r="FO2" s="1604"/>
      <c r="FP2" s="1604"/>
      <c r="FQ2" s="1604"/>
      <c r="FR2" s="1604"/>
      <c r="FS2" s="1604"/>
      <c r="FT2" s="1604"/>
      <c r="FU2" s="1604"/>
      <c r="FV2" s="1604"/>
      <c r="FW2" s="1604"/>
      <c r="FX2" s="1604"/>
      <c r="FY2" s="1604"/>
      <c r="FZ2" s="1605"/>
    </row>
    <row r="3" spans="1:182" s="193" customFormat="1" ht="14.25" customHeight="1" thickBot="1">
      <c r="A3" s="1197" t="s">
        <v>401</v>
      </c>
      <c r="B3" s="1197" t="s">
        <v>383</v>
      </c>
      <c r="C3" s="1183" t="s">
        <v>264</v>
      </c>
      <c r="D3" s="1183"/>
      <c r="E3" s="1181" t="s">
        <v>381</v>
      </c>
      <c r="F3" s="1651" t="s">
        <v>327</v>
      </c>
      <c r="G3" s="1177" t="s">
        <v>339</v>
      </c>
      <c r="H3" s="1635" t="s">
        <v>382</v>
      </c>
      <c r="I3" s="1653" t="s">
        <v>266</v>
      </c>
      <c r="J3" s="1624" t="s">
        <v>357</v>
      </c>
      <c r="K3" s="1625"/>
      <c r="L3" s="1625"/>
      <c r="M3" s="1625"/>
      <c r="N3" s="1625"/>
      <c r="O3" s="1625"/>
      <c r="P3" s="1625"/>
      <c r="Q3" s="1625"/>
      <c r="R3" s="1626"/>
      <c r="S3" s="1624" t="s">
        <v>358</v>
      </c>
      <c r="T3" s="1625"/>
      <c r="U3" s="1625"/>
      <c r="V3" s="1625"/>
      <c r="W3" s="1625"/>
      <c r="X3" s="1625"/>
      <c r="Y3" s="1625"/>
      <c r="Z3" s="1625"/>
      <c r="AA3" s="1626"/>
      <c r="AB3" s="1656" t="s">
        <v>359</v>
      </c>
      <c r="AC3" s="1645" t="s">
        <v>11</v>
      </c>
      <c r="AD3" s="1646"/>
      <c r="AE3" s="1646"/>
      <c r="AF3" s="1646"/>
      <c r="AG3" s="1646"/>
      <c r="AH3" s="1646"/>
      <c r="AI3" s="1645" t="s">
        <v>12</v>
      </c>
      <c r="AJ3" s="1646"/>
      <c r="AK3" s="1646"/>
      <c r="AL3" s="1646"/>
      <c r="AM3" s="1646"/>
      <c r="AN3" s="1646"/>
      <c r="AO3" s="1657"/>
      <c r="AP3" s="1657"/>
      <c r="AQ3" s="1658"/>
      <c r="AR3" s="1645" t="s">
        <v>15</v>
      </c>
      <c r="AS3" s="1646"/>
      <c r="AT3" s="1646"/>
      <c r="AU3" s="1647"/>
      <c r="AV3" s="1631" t="s">
        <v>360</v>
      </c>
      <c r="AW3" s="1632"/>
      <c r="AX3" s="1632"/>
      <c r="AY3" s="1632"/>
      <c r="AZ3" s="1632"/>
      <c r="BA3" s="1632"/>
      <c r="BB3" s="1632"/>
      <c r="BC3" s="1632"/>
      <c r="BD3" s="1633"/>
      <c r="BE3" s="1648" t="s">
        <v>104</v>
      </c>
      <c r="BF3" s="1649"/>
      <c r="BG3" s="1649"/>
      <c r="BH3" s="1649"/>
      <c r="BI3" s="1649"/>
      <c r="BJ3" s="1649"/>
      <c r="BK3" s="1649"/>
      <c r="BL3" s="1649"/>
      <c r="BM3" s="1650"/>
      <c r="BN3" s="1631" t="s">
        <v>360</v>
      </c>
      <c r="BO3" s="1632"/>
      <c r="BP3" s="1632"/>
      <c r="BQ3" s="1632"/>
      <c r="BR3" s="1632"/>
      <c r="BS3" s="1632"/>
      <c r="BT3" s="1632"/>
      <c r="BU3" s="1632"/>
      <c r="BV3" s="1632"/>
      <c r="BW3" s="1632"/>
      <c r="BX3" s="1632"/>
      <c r="BY3" s="1633"/>
      <c r="BZ3" s="1612" t="s">
        <v>104</v>
      </c>
      <c r="CA3" s="1613"/>
      <c r="CB3" s="1613"/>
      <c r="CC3" s="1613"/>
      <c r="CD3" s="1613"/>
      <c r="CE3" s="1613"/>
      <c r="CF3" s="1613"/>
      <c r="CG3" s="1613"/>
      <c r="CH3" s="1613"/>
      <c r="CI3" s="1613"/>
      <c r="CJ3" s="1613"/>
      <c r="CK3" s="1614"/>
      <c r="CL3" s="1667" t="s">
        <v>417</v>
      </c>
      <c r="CM3" s="1669" t="s">
        <v>416</v>
      </c>
      <c r="CN3" s="1669" t="s">
        <v>410</v>
      </c>
      <c r="CO3" s="1669" t="s">
        <v>411</v>
      </c>
      <c r="CP3" s="1684" t="s">
        <v>412</v>
      </c>
      <c r="CQ3" s="1686" t="s">
        <v>428</v>
      </c>
      <c r="CR3" s="1669" t="s">
        <v>427</v>
      </c>
      <c r="CS3" s="1669" t="s">
        <v>426</v>
      </c>
      <c r="CT3" s="1680" t="s">
        <v>412</v>
      </c>
      <c r="CU3" s="1620" t="s">
        <v>436</v>
      </c>
      <c r="CV3" s="1682" t="s">
        <v>454</v>
      </c>
      <c r="CW3" s="1622" t="s">
        <v>437</v>
      </c>
      <c r="CX3" s="1688" t="s">
        <v>438</v>
      </c>
      <c r="CY3" s="1688" t="s">
        <v>439</v>
      </c>
      <c r="CZ3" s="1688" t="s">
        <v>440</v>
      </c>
      <c r="DA3" s="1690" t="s">
        <v>441</v>
      </c>
      <c r="DB3" s="1692" t="s">
        <v>436</v>
      </c>
      <c r="DC3" s="1682" t="s">
        <v>454</v>
      </c>
      <c r="DD3" s="1622" t="s">
        <v>437</v>
      </c>
      <c r="DE3" s="1688" t="s">
        <v>438</v>
      </c>
      <c r="DF3" s="1688" t="s">
        <v>439</v>
      </c>
      <c r="DG3" s="1688" t="s">
        <v>440</v>
      </c>
      <c r="DH3" s="1690" t="s">
        <v>441</v>
      </c>
      <c r="DI3" s="1618" t="s">
        <v>324</v>
      </c>
      <c r="DJ3" s="1619"/>
      <c r="DK3" s="1654" t="s">
        <v>325</v>
      </c>
      <c r="DL3" s="1655"/>
      <c r="DM3" s="1617" t="s">
        <v>343</v>
      </c>
      <c r="DN3" s="1615"/>
      <c r="DO3" s="1615" t="s">
        <v>323</v>
      </c>
      <c r="DP3" s="1616"/>
      <c r="DQ3" s="1617" t="s">
        <v>344</v>
      </c>
      <c r="DR3" s="1615"/>
      <c r="DS3" s="1615" t="s">
        <v>345</v>
      </c>
      <c r="DT3" s="1616"/>
      <c r="DU3" s="1634" t="s">
        <v>301</v>
      </c>
      <c r="DV3" s="1610"/>
      <c r="DW3" s="1610" t="s">
        <v>302</v>
      </c>
      <c r="DX3" s="1610"/>
      <c r="DY3" s="1610" t="s">
        <v>303</v>
      </c>
      <c r="DZ3" s="1610"/>
      <c r="EA3" s="1610" t="s">
        <v>304</v>
      </c>
      <c r="EB3" s="1610"/>
      <c r="EC3" s="1610" t="s">
        <v>305</v>
      </c>
      <c r="ED3" s="1610"/>
      <c r="EE3" s="1610" t="s">
        <v>306</v>
      </c>
      <c r="EF3" s="1610"/>
      <c r="EG3" s="1610" t="s">
        <v>307</v>
      </c>
      <c r="EH3" s="1610"/>
      <c r="EI3" s="1610" t="s">
        <v>308</v>
      </c>
      <c r="EJ3" s="1610"/>
      <c r="EK3" s="1610" t="s">
        <v>309</v>
      </c>
      <c r="EL3" s="1611"/>
      <c r="EM3" s="1609" t="s">
        <v>319</v>
      </c>
      <c r="EN3" s="1608"/>
      <c r="EO3" s="1606" t="s">
        <v>310</v>
      </c>
      <c r="EP3" s="1606"/>
      <c r="EQ3" s="1606" t="s">
        <v>311</v>
      </c>
      <c r="ER3" s="1606"/>
      <c r="ES3" s="1606" t="s">
        <v>312</v>
      </c>
      <c r="ET3" s="1606"/>
      <c r="EU3" s="1606" t="s">
        <v>313</v>
      </c>
      <c r="EV3" s="1606"/>
      <c r="EW3" s="1606" t="s">
        <v>314</v>
      </c>
      <c r="EX3" s="1606"/>
      <c r="EY3" s="1606" t="s">
        <v>315</v>
      </c>
      <c r="EZ3" s="1606"/>
      <c r="FA3" s="1606" t="s">
        <v>316</v>
      </c>
      <c r="FB3" s="1606"/>
      <c r="FC3" s="1606" t="s">
        <v>317</v>
      </c>
      <c r="FD3" s="1606"/>
      <c r="FE3" s="1606" t="s">
        <v>318</v>
      </c>
      <c r="FF3" s="1607"/>
      <c r="FG3" s="1606" t="s">
        <v>319</v>
      </c>
      <c r="FH3" s="1608"/>
      <c r="FI3" s="1606" t="s">
        <v>320</v>
      </c>
      <c r="FJ3" s="1606"/>
      <c r="FK3" s="1606" t="s">
        <v>205</v>
      </c>
      <c r="FL3" s="1606"/>
      <c r="FM3" s="1606" t="s">
        <v>206</v>
      </c>
      <c r="FN3" s="1606"/>
      <c r="FO3" s="1606" t="s">
        <v>207</v>
      </c>
      <c r="FP3" s="1606"/>
      <c r="FQ3" s="1606" t="s">
        <v>208</v>
      </c>
      <c r="FR3" s="1606"/>
      <c r="FS3" s="1606" t="s">
        <v>209</v>
      </c>
      <c r="FT3" s="1606"/>
      <c r="FU3" s="1606" t="s">
        <v>321</v>
      </c>
      <c r="FV3" s="1606"/>
      <c r="FW3" s="1606" t="s">
        <v>313</v>
      </c>
      <c r="FX3" s="1606"/>
      <c r="FY3" s="1606" t="s">
        <v>322</v>
      </c>
      <c r="FZ3" s="1606"/>
    </row>
    <row r="4" spans="1:182" ht="95.25" customHeight="1" thickBot="1">
      <c r="A4" s="1198"/>
      <c r="B4" s="1198"/>
      <c r="C4" s="1185"/>
      <c r="D4" s="1185"/>
      <c r="E4" s="1182"/>
      <c r="F4" s="1652"/>
      <c r="G4" s="1178"/>
      <c r="H4" s="1636"/>
      <c r="I4" s="1194"/>
      <c r="J4" s="354" t="s">
        <v>205</v>
      </c>
      <c r="K4" s="355" t="s">
        <v>206</v>
      </c>
      <c r="L4" s="355" t="s">
        <v>207</v>
      </c>
      <c r="M4" s="355" t="s">
        <v>208</v>
      </c>
      <c r="N4" s="355" t="s">
        <v>209</v>
      </c>
      <c r="O4" s="355" t="s">
        <v>267</v>
      </c>
      <c r="P4" s="356" t="s">
        <v>268</v>
      </c>
      <c r="Q4" s="356" t="s">
        <v>269</v>
      </c>
      <c r="R4" s="357" t="s">
        <v>270</v>
      </c>
      <c r="S4" s="354" t="s">
        <v>205</v>
      </c>
      <c r="T4" s="355" t="s">
        <v>206</v>
      </c>
      <c r="U4" s="355" t="s">
        <v>207</v>
      </c>
      <c r="V4" s="355" t="s">
        <v>208</v>
      </c>
      <c r="W4" s="355" t="s">
        <v>209</v>
      </c>
      <c r="X4" s="355" t="s">
        <v>267</v>
      </c>
      <c r="Y4" s="356" t="s">
        <v>268</v>
      </c>
      <c r="Z4" s="356" t="s">
        <v>269</v>
      </c>
      <c r="AA4" s="357" t="s">
        <v>270</v>
      </c>
      <c r="AB4" s="1146"/>
      <c r="AC4" s="358" t="s">
        <v>275</v>
      </c>
      <c r="AD4" s="359" t="s">
        <v>330</v>
      </c>
      <c r="AE4" s="359" t="s">
        <v>331</v>
      </c>
      <c r="AF4" s="359" t="s">
        <v>332</v>
      </c>
      <c r="AG4" s="359" t="s">
        <v>333</v>
      </c>
      <c r="AH4" s="359" t="s">
        <v>276</v>
      </c>
      <c r="AI4" s="360" t="s">
        <v>277</v>
      </c>
      <c r="AJ4" s="361" t="s">
        <v>278</v>
      </c>
      <c r="AK4" s="361" t="s">
        <v>279</v>
      </c>
      <c r="AL4" s="361" t="s">
        <v>280</v>
      </c>
      <c r="AM4" s="362" t="s">
        <v>281</v>
      </c>
      <c r="AN4" s="363" t="s">
        <v>282</v>
      </c>
      <c r="AO4" s="364" t="s">
        <v>283</v>
      </c>
      <c r="AP4" s="365" t="s">
        <v>284</v>
      </c>
      <c r="AQ4" s="366" t="s">
        <v>285</v>
      </c>
      <c r="AR4" s="367" t="s">
        <v>295</v>
      </c>
      <c r="AS4" s="368" t="s">
        <v>296</v>
      </c>
      <c r="AT4" s="369" t="s">
        <v>102</v>
      </c>
      <c r="AU4" s="370" t="s">
        <v>293</v>
      </c>
      <c r="AV4" s="204" t="s">
        <v>109</v>
      </c>
      <c r="AW4" s="205" t="s">
        <v>110</v>
      </c>
      <c r="AX4" s="205" t="s">
        <v>111</v>
      </c>
      <c r="AY4" s="205" t="s">
        <v>148</v>
      </c>
      <c r="AZ4" s="205" t="s">
        <v>112</v>
      </c>
      <c r="BA4" s="205" t="s">
        <v>113</v>
      </c>
      <c r="BB4" s="205" t="s">
        <v>114</v>
      </c>
      <c r="BC4" s="205" t="s">
        <v>115</v>
      </c>
      <c r="BD4" s="206" t="s">
        <v>116</v>
      </c>
      <c r="BE4" s="207" t="s">
        <v>109</v>
      </c>
      <c r="BF4" s="208" t="s">
        <v>110</v>
      </c>
      <c r="BG4" s="208" t="s">
        <v>111</v>
      </c>
      <c r="BH4" s="208" t="s">
        <v>148</v>
      </c>
      <c r="BI4" s="208" t="s">
        <v>112</v>
      </c>
      <c r="BJ4" s="208" t="s">
        <v>113</v>
      </c>
      <c r="BK4" s="208" t="s">
        <v>114</v>
      </c>
      <c r="BL4" s="208" t="s">
        <v>115</v>
      </c>
      <c r="BM4" s="209" t="s">
        <v>116</v>
      </c>
      <c r="BN4" s="300" t="s">
        <v>363</v>
      </c>
      <c r="BO4" s="205" t="s">
        <v>364</v>
      </c>
      <c r="BP4" s="205" t="s">
        <v>365</v>
      </c>
      <c r="BQ4" s="205" t="s">
        <v>366</v>
      </c>
      <c r="BR4" s="205" t="s">
        <v>367</v>
      </c>
      <c r="BS4" s="205" t="s">
        <v>368</v>
      </c>
      <c r="BT4" s="205" t="s">
        <v>369</v>
      </c>
      <c r="BU4" s="205" t="s">
        <v>370</v>
      </c>
      <c r="BV4" s="205" t="s">
        <v>371</v>
      </c>
      <c r="BW4" s="205" t="s">
        <v>372</v>
      </c>
      <c r="BX4" s="205" t="s">
        <v>373</v>
      </c>
      <c r="BY4" s="206" t="s">
        <v>374</v>
      </c>
      <c r="BZ4" s="210" t="s">
        <v>363</v>
      </c>
      <c r="CA4" s="211" t="s">
        <v>364</v>
      </c>
      <c r="CB4" s="211" t="s">
        <v>365</v>
      </c>
      <c r="CC4" s="211" t="s">
        <v>366</v>
      </c>
      <c r="CD4" s="211" t="s">
        <v>367</v>
      </c>
      <c r="CE4" s="211" t="s">
        <v>368</v>
      </c>
      <c r="CF4" s="211" t="s">
        <v>369</v>
      </c>
      <c r="CG4" s="211" t="s">
        <v>370</v>
      </c>
      <c r="CH4" s="211" t="s">
        <v>371</v>
      </c>
      <c r="CI4" s="211" t="s">
        <v>372</v>
      </c>
      <c r="CJ4" s="211" t="s">
        <v>373</v>
      </c>
      <c r="CK4" s="212" t="s">
        <v>374</v>
      </c>
      <c r="CL4" s="1668"/>
      <c r="CM4" s="1670"/>
      <c r="CN4" s="1670"/>
      <c r="CO4" s="1670"/>
      <c r="CP4" s="1685"/>
      <c r="CQ4" s="1687"/>
      <c r="CR4" s="1670"/>
      <c r="CS4" s="1670"/>
      <c r="CT4" s="1681"/>
      <c r="CU4" s="1621"/>
      <c r="CV4" s="1683"/>
      <c r="CW4" s="1623"/>
      <c r="CX4" s="1689"/>
      <c r="CY4" s="1689"/>
      <c r="CZ4" s="1689"/>
      <c r="DA4" s="1691"/>
      <c r="DB4" s="1693"/>
      <c r="DC4" s="1683"/>
      <c r="DD4" s="1623"/>
      <c r="DE4" s="1689"/>
      <c r="DF4" s="1689"/>
      <c r="DG4" s="1689"/>
      <c r="DH4" s="1691"/>
      <c r="DI4" s="213" t="s">
        <v>37</v>
      </c>
      <c r="DJ4" s="214" t="s">
        <v>147</v>
      </c>
      <c r="DK4" s="215" t="s">
        <v>37</v>
      </c>
      <c r="DL4" s="216" t="s">
        <v>147</v>
      </c>
      <c r="DM4" s="217" t="s">
        <v>37</v>
      </c>
      <c r="DN4" s="214" t="s">
        <v>147</v>
      </c>
      <c r="DO4" s="215" t="s">
        <v>37</v>
      </c>
      <c r="DP4" s="216" t="s">
        <v>147</v>
      </c>
      <c r="DQ4" s="217" t="s">
        <v>37</v>
      </c>
      <c r="DR4" s="214" t="s">
        <v>147</v>
      </c>
      <c r="DS4" s="215" t="s">
        <v>37</v>
      </c>
      <c r="DT4" s="216" t="s">
        <v>147</v>
      </c>
      <c r="DU4" s="218" t="s">
        <v>37</v>
      </c>
      <c r="DV4" s="219" t="s">
        <v>147</v>
      </c>
      <c r="DW4" s="220" t="s">
        <v>37</v>
      </c>
      <c r="DX4" s="219" t="s">
        <v>147</v>
      </c>
      <c r="DY4" s="220" t="s">
        <v>37</v>
      </c>
      <c r="DZ4" s="219" t="s">
        <v>147</v>
      </c>
      <c r="EA4" s="220" t="s">
        <v>37</v>
      </c>
      <c r="EB4" s="219" t="s">
        <v>147</v>
      </c>
      <c r="EC4" s="220" t="s">
        <v>37</v>
      </c>
      <c r="ED4" s="219" t="s">
        <v>147</v>
      </c>
      <c r="EE4" s="220" t="s">
        <v>37</v>
      </c>
      <c r="EF4" s="219" t="s">
        <v>147</v>
      </c>
      <c r="EG4" s="220" t="s">
        <v>37</v>
      </c>
      <c r="EH4" s="219" t="s">
        <v>147</v>
      </c>
      <c r="EI4" s="220" t="s">
        <v>37</v>
      </c>
      <c r="EJ4" s="219" t="s">
        <v>147</v>
      </c>
      <c r="EK4" s="220" t="s">
        <v>37</v>
      </c>
      <c r="EL4" s="221" t="s">
        <v>147</v>
      </c>
      <c r="EM4" s="218" t="s">
        <v>37</v>
      </c>
      <c r="EN4" s="219" t="s">
        <v>147</v>
      </c>
      <c r="EO4" s="220" t="s">
        <v>37</v>
      </c>
      <c r="EP4" s="219" t="s">
        <v>147</v>
      </c>
      <c r="EQ4" s="220" t="s">
        <v>37</v>
      </c>
      <c r="ER4" s="219" t="s">
        <v>147</v>
      </c>
      <c r="ES4" s="220" t="s">
        <v>37</v>
      </c>
      <c r="ET4" s="219" t="s">
        <v>147</v>
      </c>
      <c r="EU4" s="220" t="s">
        <v>37</v>
      </c>
      <c r="EV4" s="219" t="s">
        <v>147</v>
      </c>
      <c r="EW4" s="220" t="s">
        <v>37</v>
      </c>
      <c r="EX4" s="219" t="s">
        <v>147</v>
      </c>
      <c r="EY4" s="220" t="s">
        <v>37</v>
      </c>
      <c r="EZ4" s="219" t="s">
        <v>147</v>
      </c>
      <c r="FA4" s="220" t="s">
        <v>37</v>
      </c>
      <c r="FB4" s="219" t="s">
        <v>147</v>
      </c>
      <c r="FC4" s="220" t="s">
        <v>37</v>
      </c>
      <c r="FD4" s="219" t="s">
        <v>147</v>
      </c>
      <c r="FE4" s="220" t="s">
        <v>37</v>
      </c>
      <c r="FF4" s="221" t="s">
        <v>147</v>
      </c>
      <c r="FG4" s="222" t="s">
        <v>37</v>
      </c>
      <c r="FH4" s="223" t="s">
        <v>147</v>
      </c>
      <c r="FI4" s="224" t="s">
        <v>37</v>
      </c>
      <c r="FJ4" s="223" t="s">
        <v>147</v>
      </c>
      <c r="FK4" s="224" t="s">
        <v>37</v>
      </c>
      <c r="FL4" s="223" t="s">
        <v>147</v>
      </c>
      <c r="FM4" s="224" t="s">
        <v>37</v>
      </c>
      <c r="FN4" s="223" t="s">
        <v>147</v>
      </c>
      <c r="FO4" s="224" t="s">
        <v>37</v>
      </c>
      <c r="FP4" s="223" t="s">
        <v>147</v>
      </c>
      <c r="FQ4" s="224" t="s">
        <v>37</v>
      </c>
      <c r="FR4" s="223" t="s">
        <v>147</v>
      </c>
      <c r="FS4" s="224" t="s">
        <v>37</v>
      </c>
      <c r="FT4" s="223" t="s">
        <v>147</v>
      </c>
      <c r="FU4" s="224" t="s">
        <v>37</v>
      </c>
      <c r="FV4" s="223" t="s">
        <v>147</v>
      </c>
      <c r="FW4" s="224" t="s">
        <v>37</v>
      </c>
      <c r="FX4" s="223" t="s">
        <v>147</v>
      </c>
      <c r="FY4" s="224" t="s">
        <v>37</v>
      </c>
      <c r="FZ4" s="225" t="s">
        <v>147</v>
      </c>
    </row>
    <row r="5" spans="1:182" s="312" customFormat="1" ht="19.5" customHeight="1">
      <c r="A5" s="793">
        <f>'表紙'!$G$12</f>
        <v>0</v>
      </c>
      <c r="B5" s="794">
        <f>'表紙'!$G$14</f>
        <v>0</v>
      </c>
      <c r="C5" s="795">
        <f>'表紙'!$G$18</f>
        <v>0</v>
      </c>
      <c r="D5" s="796" t="e">
        <f>VLOOKUP(C5,リスト!$A$3:$B$9,2,FALSE)</f>
        <v>#N/A</v>
      </c>
      <c r="E5" s="793" t="s">
        <v>108</v>
      </c>
      <c r="F5" s="797">
        <f>'表紙'!$G$16</f>
        <v>0</v>
      </c>
      <c r="G5" s="301">
        <f>'通級指導教室'!E4</f>
      </c>
      <c r="H5" s="302">
        <f>SUM(H6:H14)</f>
        <v>0</v>
      </c>
      <c r="I5" s="1001" t="e">
        <f>SUM(I6:I14)</f>
        <v>#N/A</v>
      </c>
      <c r="J5" s="1002" t="e">
        <f>IF($D5=1,'通級指導教室'!F8,"")</f>
        <v>#N/A</v>
      </c>
      <c r="K5" s="1003" t="e">
        <f>IF($D5=1,'通級指導教室'!G8,"")</f>
        <v>#N/A</v>
      </c>
      <c r="L5" s="1003" t="e">
        <f>IF($D5=1,'通級指導教室'!H8,"")</f>
        <v>#N/A</v>
      </c>
      <c r="M5" s="1003" t="e">
        <f>IF($D5=1,'通級指導教室'!I8,"")</f>
        <v>#N/A</v>
      </c>
      <c r="N5" s="1003" t="e">
        <f>IF($D5=1,'通級指導教室'!J8,"")</f>
        <v>#N/A</v>
      </c>
      <c r="O5" s="1003" t="e">
        <f>IF($D5=1,'通級指導教室'!K8,"")</f>
        <v>#N/A</v>
      </c>
      <c r="P5" s="1003" t="e">
        <f>IF($D5=2,'通級指導教室'!F8,"")</f>
        <v>#N/A</v>
      </c>
      <c r="Q5" s="1003" t="e">
        <f>IF($D5=2,'通級指導教室'!G8,"")</f>
        <v>#N/A</v>
      </c>
      <c r="R5" s="1004" t="e">
        <f>IF($D5=2,'通級指導教室'!H8,"")</f>
        <v>#N/A</v>
      </c>
      <c r="S5" s="1002" t="e">
        <f>IF($D5=1,'通級指導教室'!F9,"")</f>
        <v>#N/A</v>
      </c>
      <c r="T5" s="1003" t="e">
        <f>IF($D5=1,'通級指導教室'!G9,"")</f>
        <v>#N/A</v>
      </c>
      <c r="U5" s="1003" t="e">
        <f>IF($D5=1,'通級指導教室'!H9,"")</f>
        <v>#N/A</v>
      </c>
      <c r="V5" s="1003" t="e">
        <f>IF($D5=1,'通級指導教室'!I9,"")</f>
        <v>#N/A</v>
      </c>
      <c r="W5" s="1003" t="e">
        <f>IF($D5=1,'通級指導教室'!J9,"")</f>
        <v>#N/A</v>
      </c>
      <c r="X5" s="1003" t="e">
        <f>IF($D5=1,'通級指導教室'!K9,"")</f>
        <v>#N/A</v>
      </c>
      <c r="Y5" s="1003" t="e">
        <f>IF($D5=2,'通級指導教室'!F9,"")</f>
        <v>#N/A</v>
      </c>
      <c r="Z5" s="1003" t="e">
        <f>IF($D5=2,'通級指導教室'!G9,"")</f>
        <v>#N/A</v>
      </c>
      <c r="AA5" s="1004" t="e">
        <f>IF($D5=2,'通級指導教室'!H9,"")</f>
        <v>#N/A</v>
      </c>
      <c r="AB5" s="1005" t="e">
        <f>SUM(AB6:AB14)</f>
        <v>#N/A</v>
      </c>
      <c r="AC5" s="347"/>
      <c r="AD5" s="348"/>
      <c r="AE5" s="348"/>
      <c r="AF5" s="348"/>
      <c r="AG5" s="348"/>
      <c r="AH5" s="349"/>
      <c r="AI5" s="345"/>
      <c r="AJ5" s="350"/>
      <c r="AK5" s="350"/>
      <c r="AL5" s="350"/>
      <c r="AM5" s="350"/>
      <c r="AN5" s="351"/>
      <c r="AO5" s="345"/>
      <c r="AP5" s="352"/>
      <c r="AQ5" s="353"/>
      <c r="AR5" s="345"/>
      <c r="AS5" s="350"/>
      <c r="AT5" s="350"/>
      <c r="AU5" s="353"/>
      <c r="AV5" s="345">
        <f>SUM(AV6:AV14)</f>
        <v>0</v>
      </c>
      <c r="AW5" s="350">
        <f aca="true" t="shared" si="0" ref="AW5:BM5">SUM(AW6:AW14)</f>
        <v>0</v>
      </c>
      <c r="AX5" s="350">
        <f t="shared" si="0"/>
        <v>0</v>
      </c>
      <c r="AY5" s="350">
        <f t="shared" si="0"/>
        <v>0</v>
      </c>
      <c r="AZ5" s="350">
        <f t="shared" si="0"/>
        <v>0</v>
      </c>
      <c r="BA5" s="350">
        <f t="shared" si="0"/>
        <v>0</v>
      </c>
      <c r="BB5" s="350">
        <f t="shared" si="0"/>
        <v>0</v>
      </c>
      <c r="BC5" s="350">
        <f t="shared" si="0"/>
        <v>0</v>
      </c>
      <c r="BD5" s="353">
        <f t="shared" si="0"/>
        <v>0</v>
      </c>
      <c r="BE5" s="345">
        <f t="shared" si="0"/>
        <v>0</v>
      </c>
      <c r="BF5" s="350">
        <f t="shared" si="0"/>
        <v>0</v>
      </c>
      <c r="BG5" s="350">
        <f t="shared" si="0"/>
        <v>0</v>
      </c>
      <c r="BH5" s="350">
        <f t="shared" si="0"/>
        <v>0</v>
      </c>
      <c r="BI5" s="350">
        <f t="shared" si="0"/>
        <v>0</v>
      </c>
      <c r="BJ5" s="350">
        <f t="shared" si="0"/>
        <v>0</v>
      </c>
      <c r="BK5" s="350">
        <f t="shared" si="0"/>
        <v>0</v>
      </c>
      <c r="BL5" s="350">
        <f t="shared" si="0"/>
        <v>0</v>
      </c>
      <c r="BM5" s="353">
        <f t="shared" si="0"/>
        <v>0</v>
      </c>
      <c r="BN5" s="346">
        <f aca="true" t="shared" si="1" ref="BN5:CK5">SUM(BN6:BN14)</f>
        <v>0</v>
      </c>
      <c r="BO5" s="350">
        <f t="shared" si="1"/>
        <v>0</v>
      </c>
      <c r="BP5" s="350">
        <f t="shared" si="1"/>
        <v>0</v>
      </c>
      <c r="BQ5" s="350">
        <f t="shared" si="1"/>
        <v>0</v>
      </c>
      <c r="BR5" s="350">
        <f t="shared" si="1"/>
        <v>0</v>
      </c>
      <c r="BS5" s="350">
        <f t="shared" si="1"/>
        <v>0</v>
      </c>
      <c r="BT5" s="350">
        <f t="shared" si="1"/>
        <v>0</v>
      </c>
      <c r="BU5" s="350">
        <f t="shared" si="1"/>
        <v>0</v>
      </c>
      <c r="BV5" s="350">
        <f t="shared" si="1"/>
        <v>0</v>
      </c>
      <c r="BW5" s="350">
        <f t="shared" si="1"/>
        <v>0</v>
      </c>
      <c r="BX5" s="350">
        <f t="shared" si="1"/>
        <v>0</v>
      </c>
      <c r="BY5" s="353">
        <f t="shared" si="1"/>
        <v>0</v>
      </c>
      <c r="BZ5" s="345">
        <f t="shared" si="1"/>
        <v>0</v>
      </c>
      <c r="CA5" s="350">
        <f t="shared" si="1"/>
        <v>0</v>
      </c>
      <c r="CB5" s="350">
        <f t="shared" si="1"/>
        <v>0</v>
      </c>
      <c r="CC5" s="350">
        <f t="shared" si="1"/>
        <v>0</v>
      </c>
      <c r="CD5" s="350">
        <f t="shared" si="1"/>
        <v>0</v>
      </c>
      <c r="CE5" s="350">
        <f t="shared" si="1"/>
        <v>0</v>
      </c>
      <c r="CF5" s="350">
        <f t="shared" si="1"/>
        <v>0</v>
      </c>
      <c r="CG5" s="350">
        <f t="shared" si="1"/>
        <v>0</v>
      </c>
      <c r="CH5" s="350">
        <f t="shared" si="1"/>
        <v>0</v>
      </c>
      <c r="CI5" s="350">
        <f t="shared" si="1"/>
        <v>0</v>
      </c>
      <c r="CJ5" s="350">
        <f t="shared" si="1"/>
        <v>0</v>
      </c>
      <c r="CK5" s="351">
        <f t="shared" si="1"/>
        <v>0</v>
      </c>
      <c r="CL5" s="303">
        <f>IF('通級指導教室'!D82="○",1,"")</f>
      </c>
      <c r="CM5" s="351">
        <f>IF('通級指導教室'!D83="○",1,"")</f>
      </c>
      <c r="CN5" s="351">
        <f>IF('通級指導教室'!D84="○",1,"")</f>
      </c>
      <c r="CO5" s="351">
        <f>IF('通級指導教室'!D85="○",1,"")</f>
      </c>
      <c r="CP5" s="351">
        <f>IF('通級指導教室'!D86="○",1,"")</f>
      </c>
      <c r="CQ5" s="1026">
        <f>IF('通級指導教室'!J88="○",1,"")</f>
      </c>
      <c r="CR5" s="1027">
        <f>IF('通級指導教室'!J89="○",1,"")</f>
      </c>
      <c r="CS5" s="1027">
        <f>IF('通級指導教室'!J90="○",1,"")</f>
      </c>
      <c r="CT5" s="308">
        <f>IF('通級指導教室'!J91="○",1,"")</f>
      </c>
      <c r="CU5" s="552">
        <f>IF('通級指導教室'!S93="○",1,"")</f>
      </c>
      <c r="CV5" s="551">
        <f>IF(SUM(CW5:DA5)&gt;0,1,"")</f>
      </c>
      <c r="CW5" s="551">
        <f>IF('通級指導教室'!S94="○",1,"")</f>
      </c>
      <c r="CX5" s="551">
        <f>IF('通級指導教室'!S95="○",1,"")</f>
      </c>
      <c r="CY5" s="551">
        <f>IF('通級指導教室'!S96="○",1,"")</f>
      </c>
      <c r="CZ5" s="551">
        <f>IF('通級指導教室'!S97="○",1,"")</f>
      </c>
      <c r="DA5" s="551">
        <f>IF('通級指導教室'!S98="○",1,"")</f>
      </c>
      <c r="DB5" s="1028">
        <f>IF('通級指導教室'!S99="○",1,"")</f>
      </c>
      <c r="DC5" s="552">
        <f>IF(SUM(DD5:DH5)&gt;0,1,"")</f>
      </c>
      <c r="DD5" s="550">
        <f>IF('通級指導教室'!S100="○",1,"")</f>
      </c>
      <c r="DE5" s="550">
        <f>IF('通級指導教室'!S101="○",1,"")</f>
      </c>
      <c r="DF5" s="550">
        <f>IF('通級指導教室'!S102="○",1,"")</f>
      </c>
      <c r="DG5" s="550">
        <f>IF('通級指導教室'!S103="○",1,"")</f>
      </c>
      <c r="DH5" s="550">
        <f>IF('通級指導教室'!S104="○",1,"")</f>
      </c>
      <c r="DI5" s="303">
        <f>'表紙'!R156</f>
        <v>0</v>
      </c>
      <c r="DJ5" s="307">
        <f>'表紙'!R157</f>
        <v>0</v>
      </c>
      <c r="DK5" s="307">
        <f>'表紙'!S156</f>
        <v>0</v>
      </c>
      <c r="DL5" s="308">
        <f>'表紙'!S157</f>
        <v>0</v>
      </c>
      <c r="DM5" s="303">
        <f>'表紙'!L156</f>
        <v>0</v>
      </c>
      <c r="DN5" s="307">
        <f>'表紙'!L157</f>
        <v>0</v>
      </c>
      <c r="DO5" s="307">
        <f>'表紙'!M156</f>
        <v>0</v>
      </c>
      <c r="DP5" s="308">
        <f>'表紙'!M157</f>
        <v>0</v>
      </c>
      <c r="DQ5" s="303">
        <f>'表紙'!O156</f>
        <v>0</v>
      </c>
      <c r="DR5" s="307">
        <f>'表紙'!O157</f>
        <v>0</v>
      </c>
      <c r="DS5" s="307">
        <f>'表紙'!P156</f>
        <v>0</v>
      </c>
      <c r="DT5" s="308">
        <f>'表紙'!P157</f>
        <v>0</v>
      </c>
      <c r="DU5" s="303">
        <f>'表紙'!L161</f>
        <v>0</v>
      </c>
      <c r="DV5" s="307">
        <f>'表紙'!L162</f>
        <v>0</v>
      </c>
      <c r="DW5" s="307">
        <f>'表紙'!M161</f>
        <v>0</v>
      </c>
      <c r="DX5" s="307">
        <f>'表紙'!M162</f>
        <v>0</v>
      </c>
      <c r="DY5" s="307">
        <f>'表紙'!N161</f>
        <v>0</v>
      </c>
      <c r="DZ5" s="307">
        <f>'表紙'!N162</f>
        <v>0</v>
      </c>
      <c r="EA5" s="307">
        <f>'表紙'!O161</f>
        <v>0</v>
      </c>
      <c r="EB5" s="307">
        <f>'表紙'!O162</f>
        <v>0</v>
      </c>
      <c r="EC5" s="307">
        <f>'表紙'!P161</f>
        <v>0</v>
      </c>
      <c r="ED5" s="307">
        <f>'表紙'!P162</f>
        <v>0</v>
      </c>
      <c r="EE5" s="307">
        <f>'表紙'!Q161</f>
        <v>0</v>
      </c>
      <c r="EF5" s="307">
        <f>'表紙'!Q162</f>
        <v>0</v>
      </c>
      <c r="EG5" s="307">
        <f>'表紙'!R161</f>
        <v>0</v>
      </c>
      <c r="EH5" s="307">
        <f>'表紙'!R162</f>
        <v>0</v>
      </c>
      <c r="EI5" s="307">
        <f>'表紙'!S161</f>
        <v>0</v>
      </c>
      <c r="EJ5" s="307">
        <f>'表紙'!S162</f>
        <v>0</v>
      </c>
      <c r="EK5" s="307">
        <f>'表紙'!T161</f>
        <v>0</v>
      </c>
      <c r="EL5" s="308">
        <f>'表紙'!T162</f>
        <v>0</v>
      </c>
      <c r="EM5" s="303">
        <f>'表紙'!L166</f>
        <v>0</v>
      </c>
      <c r="EN5" s="307">
        <f>'表紙'!L167</f>
        <v>0</v>
      </c>
      <c r="EO5" s="307">
        <f>'表紙'!M166</f>
        <v>0</v>
      </c>
      <c r="EP5" s="307">
        <f>'表紙'!M167</f>
        <v>0</v>
      </c>
      <c r="EQ5" s="307">
        <f>'表紙'!N166</f>
        <v>0</v>
      </c>
      <c r="ER5" s="307">
        <f>'表紙'!N167</f>
        <v>0</v>
      </c>
      <c r="ES5" s="307">
        <f>'表紙'!O166</f>
        <v>0</v>
      </c>
      <c r="ET5" s="307">
        <f>'表紙'!O167</f>
        <v>0</v>
      </c>
      <c r="EU5" s="307">
        <f>'表紙'!P166</f>
        <v>0</v>
      </c>
      <c r="EV5" s="307">
        <f>'表紙'!P167</f>
        <v>0</v>
      </c>
      <c r="EW5" s="307">
        <f>'表紙'!Q166</f>
        <v>0</v>
      </c>
      <c r="EX5" s="307">
        <f>'表紙'!Q167</f>
        <v>0</v>
      </c>
      <c r="EY5" s="307">
        <f>'表紙'!R166</f>
        <v>0</v>
      </c>
      <c r="EZ5" s="307">
        <f>'表紙'!R167</f>
        <v>0</v>
      </c>
      <c r="FA5" s="307">
        <f>'表紙'!S166</f>
        <v>0</v>
      </c>
      <c r="FB5" s="307">
        <f>'表紙'!S167</f>
        <v>0</v>
      </c>
      <c r="FC5" s="307">
        <f>'表紙'!T166</f>
        <v>0</v>
      </c>
      <c r="FD5" s="307">
        <f>'表紙'!T167</f>
        <v>0</v>
      </c>
      <c r="FE5" s="307">
        <f>'表紙'!U166</f>
        <v>0</v>
      </c>
      <c r="FF5" s="308">
        <f>'表紙'!U167</f>
        <v>0</v>
      </c>
      <c r="FG5" s="309">
        <f>'表紙'!L171</f>
        <v>0</v>
      </c>
      <c r="FH5" s="310">
        <f>'表紙'!L172</f>
        <v>0</v>
      </c>
      <c r="FI5" s="310">
        <f>'表紙'!M171</f>
        <v>0</v>
      </c>
      <c r="FJ5" s="310">
        <f>'表紙'!M172</f>
        <v>0</v>
      </c>
      <c r="FK5" s="310">
        <f>'表紙'!N171</f>
        <v>0</v>
      </c>
      <c r="FL5" s="310">
        <f>'表紙'!N172</f>
        <v>0</v>
      </c>
      <c r="FM5" s="310">
        <f>'表紙'!O171</f>
        <v>0</v>
      </c>
      <c r="FN5" s="310">
        <f>'表紙'!O172</f>
        <v>0</v>
      </c>
      <c r="FO5" s="310">
        <f>'表紙'!P171</f>
        <v>0</v>
      </c>
      <c r="FP5" s="310">
        <f>'表紙'!P172</f>
        <v>0</v>
      </c>
      <c r="FQ5" s="310">
        <f>'表紙'!Q171</f>
        <v>0</v>
      </c>
      <c r="FR5" s="310">
        <f>'表紙'!Q172</f>
        <v>0</v>
      </c>
      <c r="FS5" s="310">
        <f>'表紙'!R171</f>
        <v>0</v>
      </c>
      <c r="FT5" s="310">
        <f>'表紙'!R172</f>
        <v>0</v>
      </c>
      <c r="FU5" s="310">
        <f>'表紙'!S171</f>
        <v>0</v>
      </c>
      <c r="FV5" s="310">
        <f>'表紙'!S172</f>
        <v>0</v>
      </c>
      <c r="FW5" s="310">
        <f>'表紙'!T171</f>
        <v>0</v>
      </c>
      <c r="FX5" s="310">
        <f>'表紙'!T172</f>
        <v>0</v>
      </c>
      <c r="FY5" s="310">
        <f>'表紙'!U171</f>
        <v>0</v>
      </c>
      <c r="FZ5" s="311">
        <f>'表紙'!U172</f>
        <v>0</v>
      </c>
    </row>
    <row r="6" spans="1:182" s="323" customFormat="1" ht="19.5" customHeight="1">
      <c r="A6" s="798">
        <f>'表紙'!$G$12</f>
        <v>0</v>
      </c>
      <c r="B6" s="798">
        <f>'表紙'!$G$14</f>
        <v>0</v>
      </c>
      <c r="C6" s="799">
        <f>'表紙'!$G$18</f>
        <v>0</v>
      </c>
      <c r="D6" s="800" t="e">
        <f>VLOOKUP(C6,リスト!$A$3:$B$9,2,FALSE)</f>
        <v>#N/A</v>
      </c>
      <c r="E6" s="798" t="s">
        <v>15</v>
      </c>
      <c r="F6" s="801">
        <f>'表紙'!$G$16</f>
        <v>0</v>
      </c>
      <c r="G6" s="313"/>
      <c r="H6" s="314">
        <f>IF('通級指導教室'!B10&gt;="○",1,"")</f>
      </c>
      <c r="I6" s="1006" t="e">
        <f aca="true" t="shared" si="2" ref="I6:I14">SUM(J6:R6)</f>
        <v>#N/A</v>
      </c>
      <c r="J6" s="1007" t="e">
        <f>IF($D6=1,'通級指導教室'!F10,"")</f>
        <v>#N/A</v>
      </c>
      <c r="K6" s="1008" t="e">
        <f>IF($D6=1,'通級指導教室'!G10,"")</f>
        <v>#N/A</v>
      </c>
      <c r="L6" s="1008" t="e">
        <f>IF($D6=1,'通級指導教室'!H10,"")</f>
        <v>#N/A</v>
      </c>
      <c r="M6" s="1008" t="e">
        <f>IF($D6=1,'通級指導教室'!I10,"")</f>
        <v>#N/A</v>
      </c>
      <c r="N6" s="1008" t="e">
        <f>IF($D6=1,'通級指導教室'!J10,"")</f>
        <v>#N/A</v>
      </c>
      <c r="O6" s="1008" t="e">
        <f>IF($D6=1,'通級指導教室'!K10,"")</f>
        <v>#N/A</v>
      </c>
      <c r="P6" s="1008" t="e">
        <f>IF($D6=2,'通級指導教室'!F10,"")</f>
        <v>#N/A</v>
      </c>
      <c r="Q6" s="1008" t="e">
        <f>IF($D6=2,'通級指導教室'!G10,"")</f>
        <v>#N/A</v>
      </c>
      <c r="R6" s="1009" t="e">
        <f>IF($D6=2,'通級指導教室'!H10,"")</f>
        <v>#N/A</v>
      </c>
      <c r="S6" s="1007" t="e">
        <f>IF($D6=1,'通級指導教室'!F11,"")</f>
        <v>#N/A</v>
      </c>
      <c r="T6" s="1008" t="e">
        <f>IF($D6=1,'通級指導教室'!G11,"")</f>
        <v>#N/A</v>
      </c>
      <c r="U6" s="1008" t="e">
        <f>IF($D6=1,'通級指導教室'!H11,"")</f>
        <v>#N/A</v>
      </c>
      <c r="V6" s="1008" t="e">
        <f>IF($D6=1,'通級指導教室'!I11,"")</f>
        <v>#N/A</v>
      </c>
      <c r="W6" s="1008" t="e">
        <f>IF($D6=1,'通級指導教室'!J11,"")</f>
        <v>#N/A</v>
      </c>
      <c r="X6" s="1008" t="e">
        <f>IF($D6=1,'通級指導教室'!K11,"")</f>
        <v>#N/A</v>
      </c>
      <c r="Y6" s="1008" t="e">
        <f>IF($D6=2,'通級指導教室'!F11,"")</f>
        <v>#N/A</v>
      </c>
      <c r="Z6" s="1008" t="e">
        <f>IF($D6=2,'通級指導教室'!G11,"")</f>
        <v>#N/A</v>
      </c>
      <c r="AA6" s="1009" t="e">
        <f>IF($D6=2,'通級指導教室'!H11,"")</f>
        <v>#N/A</v>
      </c>
      <c r="AB6" s="1010" t="e">
        <f>IF(SUM(J6:AA6)&gt;=1,1,"")</f>
        <v>#N/A</v>
      </c>
      <c r="AC6" s="315"/>
      <c r="AD6" s="316"/>
      <c r="AE6" s="316"/>
      <c r="AF6" s="316"/>
      <c r="AG6" s="316"/>
      <c r="AH6" s="316"/>
      <c r="AI6" s="317"/>
      <c r="AJ6" s="318"/>
      <c r="AK6" s="318"/>
      <c r="AL6" s="318"/>
      <c r="AM6" s="318"/>
      <c r="AN6" s="319"/>
      <c r="AO6" s="317"/>
      <c r="AP6" s="318"/>
      <c r="AQ6" s="319"/>
      <c r="AR6" s="309">
        <f>'通級指導教室'!D30</f>
        <v>0</v>
      </c>
      <c r="AS6" s="310">
        <f>'通級指導教室'!E30</f>
        <v>0</v>
      </c>
      <c r="AT6" s="310">
        <f>'通級指導教室'!F30</f>
        <v>0</v>
      </c>
      <c r="AU6" s="311">
        <f>'通級指導教室'!H30</f>
        <v>0</v>
      </c>
      <c r="AV6" s="317"/>
      <c r="AW6" s="318"/>
      <c r="AX6" s="318"/>
      <c r="AY6" s="310">
        <f>'通級指導教室'!H37</f>
        <v>0</v>
      </c>
      <c r="AZ6" s="310">
        <f>'通級指導教室'!I37</f>
        <v>0</v>
      </c>
      <c r="BA6" s="310">
        <f>'通級指導教室'!J37</f>
        <v>0</v>
      </c>
      <c r="BB6" s="310">
        <f>'通級指導教室'!K37</f>
        <v>0</v>
      </c>
      <c r="BC6" s="310">
        <f>'通級指導教室'!L37</f>
        <v>0</v>
      </c>
      <c r="BD6" s="311">
        <f>'通級指導教室'!M37</f>
        <v>0</v>
      </c>
      <c r="BE6" s="317"/>
      <c r="BF6" s="318"/>
      <c r="BG6" s="318"/>
      <c r="BH6" s="310">
        <f>'通級指導教室'!H38</f>
        <v>0</v>
      </c>
      <c r="BI6" s="310">
        <f>'通級指導教室'!I38</f>
        <v>0</v>
      </c>
      <c r="BJ6" s="310">
        <f>'通級指導教室'!J38</f>
        <v>0</v>
      </c>
      <c r="BK6" s="310">
        <f>'通級指導教室'!K38</f>
        <v>0</v>
      </c>
      <c r="BL6" s="310">
        <f>'通級指導教室'!L38</f>
        <v>0</v>
      </c>
      <c r="BM6" s="311">
        <f>'通級指導教室'!M38</f>
        <v>0</v>
      </c>
      <c r="BN6" s="321"/>
      <c r="BO6" s="318"/>
      <c r="BP6" s="318"/>
      <c r="BQ6" s="310">
        <f>'通級指導教室'!H59</f>
        <v>0</v>
      </c>
      <c r="BR6" s="310">
        <f>'通級指導教室'!I59</f>
        <v>0</v>
      </c>
      <c r="BS6" s="310">
        <f>'通級指導教室'!J59</f>
        <v>0</v>
      </c>
      <c r="BT6" s="310">
        <f>'通級指導教室'!K59</f>
        <v>0</v>
      </c>
      <c r="BU6" s="310">
        <f>'通級指導教室'!L59</f>
        <v>0</v>
      </c>
      <c r="BV6" s="310">
        <f>'通級指導教室'!M59</f>
        <v>0</v>
      </c>
      <c r="BW6" s="310">
        <f>'通級指導教室'!N59</f>
        <v>0</v>
      </c>
      <c r="BX6" s="310">
        <f>'通級指導教室'!O59</f>
        <v>0</v>
      </c>
      <c r="BY6" s="310">
        <f>'通級指導教室'!P59</f>
        <v>0</v>
      </c>
      <c r="BZ6" s="317"/>
      <c r="CA6" s="318"/>
      <c r="CB6" s="318"/>
      <c r="CC6" s="310">
        <f>'通級指導教室'!H60</f>
        <v>0</v>
      </c>
      <c r="CD6" s="310">
        <f>'通級指導教室'!I60</f>
        <v>0</v>
      </c>
      <c r="CE6" s="310">
        <f>'通級指導教室'!J60</f>
        <v>0</v>
      </c>
      <c r="CF6" s="310">
        <f>'通級指導教室'!K60</f>
        <v>0</v>
      </c>
      <c r="CG6" s="310">
        <f>'通級指導教室'!L60</f>
        <v>0</v>
      </c>
      <c r="CH6" s="310">
        <f>'通級指導教室'!M60</f>
        <v>0</v>
      </c>
      <c r="CI6" s="310">
        <f>'通級指導教室'!N60</f>
        <v>0</v>
      </c>
      <c r="CJ6" s="310">
        <f>'通級指導教室'!O60</f>
        <v>0</v>
      </c>
      <c r="CK6" s="322">
        <f>'通級指導教室'!P60</f>
        <v>0</v>
      </c>
      <c r="CL6" s="371"/>
      <c r="CM6" s="372"/>
      <c r="CN6" s="372"/>
      <c r="CO6" s="372"/>
      <c r="CP6" s="373"/>
      <c r="CQ6" s="374"/>
      <c r="CR6" s="372"/>
      <c r="CS6" s="372"/>
      <c r="CT6" s="375"/>
      <c r="CU6" s="371"/>
      <c r="CV6" s="372"/>
      <c r="CW6" s="372"/>
      <c r="CX6" s="372"/>
      <c r="CY6" s="372"/>
      <c r="CZ6" s="372"/>
      <c r="DA6" s="373"/>
      <c r="DB6" s="374"/>
      <c r="DC6" s="372"/>
      <c r="DD6" s="372"/>
      <c r="DE6" s="372"/>
      <c r="DF6" s="372"/>
      <c r="DG6" s="372"/>
      <c r="DH6" s="373"/>
      <c r="DI6" s="317"/>
      <c r="DJ6" s="318"/>
      <c r="DK6" s="318"/>
      <c r="DL6" s="319"/>
      <c r="DM6" s="317"/>
      <c r="DN6" s="318"/>
      <c r="DO6" s="318"/>
      <c r="DP6" s="319"/>
      <c r="DQ6" s="317"/>
      <c r="DR6" s="318"/>
      <c r="DS6" s="318"/>
      <c r="DT6" s="319"/>
      <c r="DU6" s="317"/>
      <c r="DV6" s="318"/>
      <c r="DW6" s="318"/>
      <c r="DX6" s="318"/>
      <c r="DY6" s="318"/>
      <c r="DZ6" s="318"/>
      <c r="EA6" s="318"/>
      <c r="EB6" s="318"/>
      <c r="EC6" s="318"/>
      <c r="ED6" s="318"/>
      <c r="EE6" s="318"/>
      <c r="EF6" s="318"/>
      <c r="EG6" s="318"/>
      <c r="EH6" s="318"/>
      <c r="EI6" s="318"/>
      <c r="EJ6" s="318"/>
      <c r="EK6" s="318"/>
      <c r="EL6" s="319"/>
      <c r="EM6" s="317"/>
      <c r="EN6" s="318"/>
      <c r="EO6" s="318"/>
      <c r="EP6" s="318"/>
      <c r="EQ6" s="318"/>
      <c r="ER6" s="318"/>
      <c r="ES6" s="318"/>
      <c r="ET6" s="318"/>
      <c r="EU6" s="318"/>
      <c r="EV6" s="318"/>
      <c r="EW6" s="318"/>
      <c r="EX6" s="318"/>
      <c r="EY6" s="318"/>
      <c r="EZ6" s="318"/>
      <c r="FA6" s="318"/>
      <c r="FB6" s="318"/>
      <c r="FC6" s="318"/>
      <c r="FD6" s="318"/>
      <c r="FE6" s="318"/>
      <c r="FF6" s="319"/>
      <c r="FG6" s="317"/>
      <c r="FH6" s="318"/>
      <c r="FI6" s="318"/>
      <c r="FJ6" s="318"/>
      <c r="FK6" s="318"/>
      <c r="FL6" s="318"/>
      <c r="FM6" s="318"/>
      <c r="FN6" s="318"/>
      <c r="FO6" s="318"/>
      <c r="FP6" s="318"/>
      <c r="FQ6" s="318"/>
      <c r="FR6" s="318"/>
      <c r="FS6" s="318"/>
      <c r="FT6" s="318"/>
      <c r="FU6" s="318"/>
      <c r="FV6" s="318"/>
      <c r="FW6" s="318"/>
      <c r="FX6" s="318"/>
      <c r="FY6" s="318"/>
      <c r="FZ6" s="319"/>
    </row>
    <row r="7" spans="1:182" s="323" customFormat="1" ht="19.5" customHeight="1">
      <c r="A7" s="798">
        <f>'表紙'!$G$12</f>
        <v>0</v>
      </c>
      <c r="B7" s="798">
        <f>'表紙'!$G$14</f>
        <v>0</v>
      </c>
      <c r="C7" s="799">
        <f>'表紙'!$G$18</f>
        <v>0</v>
      </c>
      <c r="D7" s="800" t="e">
        <f>VLOOKUP(C7,リスト!$A$3:$B$9,2,FALSE)</f>
        <v>#N/A</v>
      </c>
      <c r="E7" s="798" t="s">
        <v>105</v>
      </c>
      <c r="F7" s="801">
        <f>'表紙'!$G$16</f>
        <v>0</v>
      </c>
      <c r="G7" s="313"/>
      <c r="H7" s="314">
        <f>IF('通級指導教室'!B12&gt;="○",1,"")</f>
      </c>
      <c r="I7" s="1006" t="e">
        <f t="shared" si="2"/>
        <v>#N/A</v>
      </c>
      <c r="J7" s="1007" t="e">
        <f>IF($D7=1,'通級指導教室'!F12,"")</f>
        <v>#N/A</v>
      </c>
      <c r="K7" s="1008" t="e">
        <f>IF($D7=1,'通級指導教室'!G12,"")</f>
        <v>#N/A</v>
      </c>
      <c r="L7" s="1008" t="e">
        <f>IF($D7=1,'通級指導教室'!H12,"")</f>
        <v>#N/A</v>
      </c>
      <c r="M7" s="1008" t="e">
        <f>IF($D7=1,'通級指導教室'!I12,"")</f>
        <v>#N/A</v>
      </c>
      <c r="N7" s="1008" t="e">
        <f>IF($D7=1,'通級指導教室'!J12,"")</f>
        <v>#N/A</v>
      </c>
      <c r="O7" s="1008" t="e">
        <f>IF($D7=1,'通級指導教室'!K12,"")</f>
        <v>#N/A</v>
      </c>
      <c r="P7" s="1008" t="e">
        <f>IF($D7=2,'通級指導教室'!F12,"")</f>
        <v>#N/A</v>
      </c>
      <c r="Q7" s="1008" t="e">
        <f>IF($D7=2,'通級指導教室'!G12,"")</f>
        <v>#N/A</v>
      </c>
      <c r="R7" s="1009" t="e">
        <f>IF($D7=2,'通級指導教室'!H12,"")</f>
        <v>#N/A</v>
      </c>
      <c r="S7" s="1007" t="e">
        <f>IF($D7=1,'通級指導教室'!F13,"")</f>
        <v>#N/A</v>
      </c>
      <c r="T7" s="1008" t="e">
        <f>IF($D7=1,'通級指導教室'!G13,"")</f>
        <v>#N/A</v>
      </c>
      <c r="U7" s="1008" t="e">
        <f>IF($D7=1,'通級指導教室'!H13,"")</f>
        <v>#N/A</v>
      </c>
      <c r="V7" s="1008" t="e">
        <f>IF($D7=1,'通級指導教室'!I13,"")</f>
        <v>#N/A</v>
      </c>
      <c r="W7" s="1008" t="e">
        <f>IF($D7=1,'通級指導教室'!J13,"")</f>
        <v>#N/A</v>
      </c>
      <c r="X7" s="1008" t="e">
        <f>IF($D7=1,'通級指導教室'!K13,"")</f>
        <v>#N/A</v>
      </c>
      <c r="Y7" s="1008" t="e">
        <f>IF($D7=2,'通級指導教室'!F13,"")</f>
        <v>#N/A</v>
      </c>
      <c r="Z7" s="1008" t="e">
        <f>IF($D7=2,'通級指導教室'!G13,"")</f>
        <v>#N/A</v>
      </c>
      <c r="AA7" s="1009" t="e">
        <f>IF($D7=2,'通級指導教室'!H13,"")</f>
        <v>#N/A</v>
      </c>
      <c r="AB7" s="1010" t="e">
        <f aca="true" t="shared" si="3" ref="AB7:AB14">IF(SUM(J7:AA7)&gt;=1,1,"")</f>
        <v>#N/A</v>
      </c>
      <c r="AC7" s="315"/>
      <c r="AD7" s="316"/>
      <c r="AE7" s="316"/>
      <c r="AF7" s="316"/>
      <c r="AG7" s="316"/>
      <c r="AH7" s="316"/>
      <c r="AI7" s="317"/>
      <c r="AJ7" s="318"/>
      <c r="AK7" s="318"/>
      <c r="AL7" s="318"/>
      <c r="AM7" s="318"/>
      <c r="AN7" s="320"/>
      <c r="AO7" s="317"/>
      <c r="AP7" s="324"/>
      <c r="AQ7" s="319"/>
      <c r="AR7" s="325"/>
      <c r="AS7" s="326"/>
      <c r="AT7" s="326"/>
      <c r="AU7" s="327"/>
      <c r="AV7" s="317"/>
      <c r="AW7" s="318"/>
      <c r="AX7" s="318"/>
      <c r="AY7" s="310">
        <f>'通級指導教室'!H39</f>
        <v>0</v>
      </c>
      <c r="AZ7" s="310">
        <f>'通級指導教室'!I39</f>
        <v>0</v>
      </c>
      <c r="BA7" s="310">
        <f>'通級指導教室'!J39</f>
        <v>0</v>
      </c>
      <c r="BB7" s="310">
        <f>'通級指導教室'!K39</f>
        <v>0</v>
      </c>
      <c r="BC7" s="310">
        <f>'通級指導教室'!L39</f>
        <v>0</v>
      </c>
      <c r="BD7" s="311">
        <f>'通級指導教室'!M39</f>
        <v>0</v>
      </c>
      <c r="BE7" s="317"/>
      <c r="BF7" s="318"/>
      <c r="BG7" s="318"/>
      <c r="BH7" s="310">
        <f>'通級指導教室'!H40</f>
        <v>0</v>
      </c>
      <c r="BI7" s="310">
        <f>'通級指導教室'!I40</f>
        <v>0</v>
      </c>
      <c r="BJ7" s="310">
        <f>'通級指導教室'!J40</f>
        <v>0</v>
      </c>
      <c r="BK7" s="310">
        <f>'通級指導教室'!K40</f>
        <v>0</v>
      </c>
      <c r="BL7" s="310">
        <f>'通級指導教室'!L40</f>
        <v>0</v>
      </c>
      <c r="BM7" s="311">
        <f>'通級指導教室'!M40</f>
        <v>0</v>
      </c>
      <c r="BN7" s="321"/>
      <c r="BO7" s="318"/>
      <c r="BP7" s="318"/>
      <c r="BQ7" s="310">
        <f>'通級指導教室'!H61</f>
        <v>0</v>
      </c>
      <c r="BR7" s="310">
        <f>'通級指導教室'!I61</f>
        <v>0</v>
      </c>
      <c r="BS7" s="310">
        <f>'通級指導教室'!J61</f>
        <v>0</v>
      </c>
      <c r="BT7" s="310">
        <f>'通級指導教室'!K61</f>
        <v>0</v>
      </c>
      <c r="BU7" s="310">
        <f>'通級指導教室'!L61</f>
        <v>0</v>
      </c>
      <c r="BV7" s="310">
        <f>'通級指導教室'!M61</f>
        <v>0</v>
      </c>
      <c r="BW7" s="310">
        <f>'通級指導教室'!N61</f>
        <v>0</v>
      </c>
      <c r="BX7" s="310">
        <f>'通級指導教室'!O61</f>
        <v>0</v>
      </c>
      <c r="BY7" s="310">
        <f>'通級指導教室'!P61</f>
        <v>0</v>
      </c>
      <c r="BZ7" s="317"/>
      <c r="CA7" s="318"/>
      <c r="CB7" s="318"/>
      <c r="CC7" s="310">
        <f>'通級指導教室'!H62</f>
        <v>0</v>
      </c>
      <c r="CD7" s="310">
        <f>'通級指導教室'!I62</f>
        <v>0</v>
      </c>
      <c r="CE7" s="310">
        <f>'通級指導教室'!J62</f>
        <v>0</v>
      </c>
      <c r="CF7" s="310">
        <f>'通級指導教室'!K62</f>
        <v>0</v>
      </c>
      <c r="CG7" s="310">
        <f>'通級指導教室'!L62</f>
        <v>0</v>
      </c>
      <c r="CH7" s="310">
        <f>'通級指導教室'!M62</f>
        <v>0</v>
      </c>
      <c r="CI7" s="310">
        <f>'通級指導教室'!N62</f>
        <v>0</v>
      </c>
      <c r="CJ7" s="310">
        <f>'通級指導教室'!O62</f>
        <v>0</v>
      </c>
      <c r="CK7" s="322">
        <f>'通級指導教室'!P62</f>
        <v>0</v>
      </c>
      <c r="CL7" s="371"/>
      <c r="CM7" s="372"/>
      <c r="CN7" s="372"/>
      <c r="CO7" s="372"/>
      <c r="CP7" s="373"/>
      <c r="CQ7" s="374"/>
      <c r="CR7" s="372"/>
      <c r="CS7" s="372"/>
      <c r="CT7" s="375"/>
      <c r="CU7" s="371"/>
      <c r="CV7" s="372"/>
      <c r="CW7" s="372"/>
      <c r="CX7" s="372"/>
      <c r="CY7" s="372"/>
      <c r="CZ7" s="372"/>
      <c r="DA7" s="373"/>
      <c r="DB7" s="374"/>
      <c r="DC7" s="372"/>
      <c r="DD7" s="372"/>
      <c r="DE7" s="372"/>
      <c r="DF7" s="372"/>
      <c r="DG7" s="372"/>
      <c r="DH7" s="373"/>
      <c r="DI7" s="317"/>
      <c r="DJ7" s="318"/>
      <c r="DK7" s="318"/>
      <c r="DL7" s="319"/>
      <c r="DM7" s="317"/>
      <c r="DN7" s="318"/>
      <c r="DO7" s="318"/>
      <c r="DP7" s="319"/>
      <c r="DQ7" s="317"/>
      <c r="DR7" s="318"/>
      <c r="DS7" s="318"/>
      <c r="DT7" s="319"/>
      <c r="DU7" s="317"/>
      <c r="DV7" s="318"/>
      <c r="DW7" s="318"/>
      <c r="DX7" s="318"/>
      <c r="DY7" s="318"/>
      <c r="DZ7" s="318"/>
      <c r="EA7" s="318"/>
      <c r="EB7" s="318"/>
      <c r="EC7" s="318"/>
      <c r="ED7" s="318"/>
      <c r="EE7" s="318"/>
      <c r="EF7" s="318"/>
      <c r="EG7" s="318"/>
      <c r="EH7" s="318"/>
      <c r="EI7" s="318"/>
      <c r="EJ7" s="318"/>
      <c r="EK7" s="318"/>
      <c r="EL7" s="319"/>
      <c r="EM7" s="317"/>
      <c r="EN7" s="318"/>
      <c r="EO7" s="318"/>
      <c r="EP7" s="318"/>
      <c r="EQ7" s="318"/>
      <c r="ER7" s="318"/>
      <c r="ES7" s="318"/>
      <c r="ET7" s="318"/>
      <c r="EU7" s="318"/>
      <c r="EV7" s="318"/>
      <c r="EW7" s="318"/>
      <c r="EX7" s="318"/>
      <c r="EY7" s="318"/>
      <c r="EZ7" s="318"/>
      <c r="FA7" s="318"/>
      <c r="FB7" s="318"/>
      <c r="FC7" s="318"/>
      <c r="FD7" s="318"/>
      <c r="FE7" s="318"/>
      <c r="FF7" s="319"/>
      <c r="FG7" s="317"/>
      <c r="FH7" s="318"/>
      <c r="FI7" s="318"/>
      <c r="FJ7" s="318"/>
      <c r="FK7" s="318"/>
      <c r="FL7" s="318"/>
      <c r="FM7" s="318"/>
      <c r="FN7" s="318"/>
      <c r="FO7" s="318"/>
      <c r="FP7" s="318"/>
      <c r="FQ7" s="318"/>
      <c r="FR7" s="318"/>
      <c r="FS7" s="318"/>
      <c r="FT7" s="318"/>
      <c r="FU7" s="318"/>
      <c r="FV7" s="318"/>
      <c r="FW7" s="318"/>
      <c r="FX7" s="318"/>
      <c r="FY7" s="318"/>
      <c r="FZ7" s="319"/>
    </row>
    <row r="8" spans="1:182" s="323" customFormat="1" ht="19.5" customHeight="1" thickBot="1">
      <c r="A8" s="798">
        <f>'表紙'!$G$12</f>
        <v>0</v>
      </c>
      <c r="B8" s="798">
        <f>'表紙'!$G$14</f>
        <v>0</v>
      </c>
      <c r="C8" s="799">
        <f>'表紙'!$G$18</f>
        <v>0</v>
      </c>
      <c r="D8" s="800" t="e">
        <f>VLOOKUP(C8,リスト!$A$3:$B$9,2,FALSE)</f>
        <v>#N/A</v>
      </c>
      <c r="E8" s="798" t="s">
        <v>355</v>
      </c>
      <c r="F8" s="801">
        <f>'表紙'!$G$16</f>
        <v>0</v>
      </c>
      <c r="G8" s="313"/>
      <c r="H8" s="314">
        <f>IF('通級指導教室'!B14&gt;="○",1,"")</f>
      </c>
      <c r="I8" s="1006" t="e">
        <f t="shared" si="2"/>
        <v>#N/A</v>
      </c>
      <c r="J8" s="1007" t="e">
        <f>IF($D8=1,'通級指導教室'!F14,"")</f>
        <v>#N/A</v>
      </c>
      <c r="K8" s="1008" t="e">
        <f>IF($D8=1,'通級指導教室'!G14,"")</f>
        <v>#N/A</v>
      </c>
      <c r="L8" s="1008" t="e">
        <f>IF($D8=1,'通級指導教室'!H14,"")</f>
        <v>#N/A</v>
      </c>
      <c r="M8" s="1008" t="e">
        <f>IF($D8=1,'通級指導教室'!I14,"")</f>
        <v>#N/A</v>
      </c>
      <c r="N8" s="1008" t="e">
        <f>IF($D8=1,'通級指導教室'!J14,"")</f>
        <v>#N/A</v>
      </c>
      <c r="O8" s="1008" t="e">
        <f>IF($D8=1,'通級指導教室'!K14,"")</f>
        <v>#N/A</v>
      </c>
      <c r="P8" s="1008" t="e">
        <f>IF($D8=2,'通級指導教室'!F14,"")</f>
        <v>#N/A</v>
      </c>
      <c r="Q8" s="1008" t="e">
        <f>IF($D8=2,'通級指導教室'!G14,"")</f>
        <v>#N/A</v>
      </c>
      <c r="R8" s="1009" t="e">
        <f>IF($D8=2,'通級指導教室'!H14,"")</f>
        <v>#N/A</v>
      </c>
      <c r="S8" s="1007" t="e">
        <f>IF($D8=1,'通級指導教室'!F15,"")</f>
        <v>#N/A</v>
      </c>
      <c r="T8" s="1008" t="e">
        <f>IF($D8=1,'通級指導教室'!G15,"")</f>
        <v>#N/A</v>
      </c>
      <c r="U8" s="1008" t="e">
        <f>IF($D8=1,'通級指導教室'!H15,"")</f>
        <v>#N/A</v>
      </c>
      <c r="V8" s="1008" t="e">
        <f>IF($D8=1,'通級指導教室'!I15,"")</f>
        <v>#N/A</v>
      </c>
      <c r="W8" s="1008" t="e">
        <f>IF($D8=1,'通級指導教室'!J15,"")</f>
        <v>#N/A</v>
      </c>
      <c r="X8" s="1008" t="e">
        <f>IF($D8=1,'通級指導教室'!K15,"")</f>
        <v>#N/A</v>
      </c>
      <c r="Y8" s="1008" t="e">
        <f>IF($D8=2,'通級指導教室'!F15,"")</f>
        <v>#N/A</v>
      </c>
      <c r="Z8" s="1008" t="e">
        <f>IF($D8=2,'通級指導教室'!G15,"")</f>
        <v>#N/A</v>
      </c>
      <c r="AA8" s="1009" t="e">
        <f>IF($D8=2,'通級指導教室'!H15,"")</f>
        <v>#N/A</v>
      </c>
      <c r="AB8" s="1010" t="e">
        <f t="shared" si="3"/>
        <v>#N/A</v>
      </c>
      <c r="AC8" s="315"/>
      <c r="AD8" s="316"/>
      <c r="AE8" s="316"/>
      <c r="AF8" s="316"/>
      <c r="AG8" s="316"/>
      <c r="AH8" s="316"/>
      <c r="AI8" s="317"/>
      <c r="AJ8" s="318"/>
      <c r="AK8" s="318"/>
      <c r="AL8" s="318"/>
      <c r="AM8" s="318"/>
      <c r="AN8" s="320"/>
      <c r="AO8" s="317"/>
      <c r="AP8" s="324"/>
      <c r="AQ8" s="319"/>
      <c r="AR8" s="325"/>
      <c r="AS8" s="326"/>
      <c r="AT8" s="326"/>
      <c r="AU8" s="327"/>
      <c r="AV8" s="317"/>
      <c r="AW8" s="318"/>
      <c r="AX8" s="318"/>
      <c r="AY8" s="310">
        <f>'通級指導教室'!H41</f>
        <v>0</v>
      </c>
      <c r="AZ8" s="310">
        <f>'通級指導教室'!I41</f>
        <v>0</v>
      </c>
      <c r="BA8" s="310">
        <f>'通級指導教室'!J41</f>
        <v>0</v>
      </c>
      <c r="BB8" s="310">
        <f>'通級指導教室'!K41</f>
        <v>0</v>
      </c>
      <c r="BC8" s="310">
        <f>'通級指導教室'!L41</f>
        <v>0</v>
      </c>
      <c r="BD8" s="311">
        <f>'通級指導教室'!M41</f>
        <v>0</v>
      </c>
      <c r="BE8" s="317"/>
      <c r="BF8" s="318"/>
      <c r="BG8" s="318"/>
      <c r="BH8" s="310">
        <f>'通級指導教室'!H42</f>
        <v>0</v>
      </c>
      <c r="BI8" s="310">
        <f>'通級指導教室'!I42</f>
        <v>0</v>
      </c>
      <c r="BJ8" s="310">
        <f>'通級指導教室'!J42</f>
        <v>0</v>
      </c>
      <c r="BK8" s="310">
        <f>'通級指導教室'!K42</f>
        <v>0</v>
      </c>
      <c r="BL8" s="310">
        <f>'通級指導教室'!L42</f>
        <v>0</v>
      </c>
      <c r="BM8" s="311">
        <f>'通級指導教室'!M42</f>
        <v>0</v>
      </c>
      <c r="BN8" s="321"/>
      <c r="BO8" s="318"/>
      <c r="BP8" s="318"/>
      <c r="BQ8" s="310">
        <f>'通級指導教室'!H63</f>
        <v>0</v>
      </c>
      <c r="BR8" s="310">
        <f>'通級指導教室'!I63</f>
        <v>0</v>
      </c>
      <c r="BS8" s="310">
        <f>'通級指導教室'!J63</f>
        <v>0</v>
      </c>
      <c r="BT8" s="310">
        <f>'通級指導教室'!K63</f>
        <v>0</v>
      </c>
      <c r="BU8" s="310">
        <f>'通級指導教室'!L63</f>
        <v>0</v>
      </c>
      <c r="BV8" s="310">
        <f>'通級指導教室'!M63</f>
        <v>0</v>
      </c>
      <c r="BW8" s="310">
        <f>'通級指導教室'!N63</f>
        <v>0</v>
      </c>
      <c r="BX8" s="310">
        <f>'通級指導教室'!O63</f>
        <v>0</v>
      </c>
      <c r="BY8" s="310">
        <f>'通級指導教室'!P63</f>
        <v>0</v>
      </c>
      <c r="BZ8" s="317"/>
      <c r="CA8" s="318"/>
      <c r="CB8" s="318"/>
      <c r="CC8" s="310">
        <f>'通級指導教室'!H64</f>
        <v>0</v>
      </c>
      <c r="CD8" s="310">
        <f>'通級指導教室'!I64</f>
        <v>0</v>
      </c>
      <c r="CE8" s="310">
        <f>'通級指導教室'!J64</f>
        <v>0</v>
      </c>
      <c r="CF8" s="310">
        <f>'通級指導教室'!K64</f>
        <v>0</v>
      </c>
      <c r="CG8" s="310">
        <f>'通級指導教室'!L64</f>
        <v>0</v>
      </c>
      <c r="CH8" s="310">
        <f>'通級指導教室'!M64</f>
        <v>0</v>
      </c>
      <c r="CI8" s="310">
        <f>'通級指導教室'!N64</f>
        <v>0</v>
      </c>
      <c r="CJ8" s="310">
        <f>'通級指導教室'!O64</f>
        <v>0</v>
      </c>
      <c r="CK8" s="322">
        <f>'通級指導教室'!P64</f>
        <v>0</v>
      </c>
      <c r="CL8" s="371"/>
      <c r="CM8" s="372"/>
      <c r="CN8" s="372"/>
      <c r="CO8" s="372"/>
      <c r="CP8" s="373"/>
      <c r="CQ8" s="374"/>
      <c r="CR8" s="372"/>
      <c r="CS8" s="372"/>
      <c r="CT8" s="375"/>
      <c r="CU8" s="371"/>
      <c r="CV8" s="372"/>
      <c r="CW8" s="372"/>
      <c r="CX8" s="372"/>
      <c r="CY8" s="372"/>
      <c r="CZ8" s="372"/>
      <c r="DA8" s="373"/>
      <c r="DB8" s="374"/>
      <c r="DC8" s="372"/>
      <c r="DD8" s="372"/>
      <c r="DE8" s="372"/>
      <c r="DF8" s="372"/>
      <c r="DG8" s="372"/>
      <c r="DH8" s="373"/>
      <c r="DI8" s="317"/>
      <c r="DJ8" s="318"/>
      <c r="DK8" s="318"/>
      <c r="DL8" s="319"/>
      <c r="DM8" s="317"/>
      <c r="DN8" s="318"/>
      <c r="DO8" s="318"/>
      <c r="DP8" s="319"/>
      <c r="DQ8" s="317"/>
      <c r="DR8" s="318"/>
      <c r="DS8" s="318"/>
      <c r="DT8" s="319"/>
      <c r="DU8" s="317"/>
      <c r="DV8" s="318"/>
      <c r="DW8" s="318"/>
      <c r="DX8" s="318"/>
      <c r="DY8" s="318"/>
      <c r="DZ8" s="318"/>
      <c r="EA8" s="318"/>
      <c r="EB8" s="318"/>
      <c r="EC8" s="318"/>
      <c r="ED8" s="318"/>
      <c r="EE8" s="318"/>
      <c r="EF8" s="318"/>
      <c r="EG8" s="318"/>
      <c r="EH8" s="318"/>
      <c r="EI8" s="318"/>
      <c r="EJ8" s="318"/>
      <c r="EK8" s="318"/>
      <c r="EL8" s="319"/>
      <c r="EM8" s="317"/>
      <c r="EN8" s="318"/>
      <c r="EO8" s="318"/>
      <c r="EP8" s="318"/>
      <c r="EQ8" s="318"/>
      <c r="ER8" s="318"/>
      <c r="ES8" s="318"/>
      <c r="ET8" s="318"/>
      <c r="EU8" s="318"/>
      <c r="EV8" s="318"/>
      <c r="EW8" s="318"/>
      <c r="EX8" s="318"/>
      <c r="EY8" s="318"/>
      <c r="EZ8" s="318"/>
      <c r="FA8" s="318"/>
      <c r="FB8" s="318"/>
      <c r="FC8" s="318"/>
      <c r="FD8" s="318"/>
      <c r="FE8" s="318"/>
      <c r="FF8" s="319"/>
      <c r="FG8" s="317"/>
      <c r="FH8" s="318"/>
      <c r="FI8" s="318"/>
      <c r="FJ8" s="318"/>
      <c r="FK8" s="318"/>
      <c r="FL8" s="318"/>
      <c r="FM8" s="318"/>
      <c r="FN8" s="318"/>
      <c r="FO8" s="318"/>
      <c r="FP8" s="318"/>
      <c r="FQ8" s="318"/>
      <c r="FR8" s="318"/>
      <c r="FS8" s="318"/>
      <c r="FT8" s="318"/>
      <c r="FU8" s="318"/>
      <c r="FV8" s="318"/>
      <c r="FW8" s="318"/>
      <c r="FX8" s="318"/>
      <c r="FY8" s="318"/>
      <c r="FZ8" s="319"/>
    </row>
    <row r="9" spans="1:182" s="323" customFormat="1" ht="19.5" customHeight="1">
      <c r="A9" s="798">
        <f>'表紙'!$G$12</f>
        <v>0</v>
      </c>
      <c r="B9" s="798">
        <f>'表紙'!$G$14</f>
        <v>0</v>
      </c>
      <c r="C9" s="799">
        <f>'表紙'!$G$18</f>
        <v>0</v>
      </c>
      <c r="D9" s="800" t="e">
        <f>VLOOKUP(C9,リスト!$A$3:$B$9,2,FALSE)</f>
        <v>#N/A</v>
      </c>
      <c r="E9" s="798" t="s">
        <v>91</v>
      </c>
      <c r="F9" s="801">
        <f>'表紙'!$G$16</f>
        <v>0</v>
      </c>
      <c r="G9" s="313"/>
      <c r="H9" s="314">
        <f>IF('通級指導教室'!B16&gt;="○",1,"")</f>
      </c>
      <c r="I9" s="1006" t="e">
        <f t="shared" si="2"/>
        <v>#N/A</v>
      </c>
      <c r="J9" s="1007" t="e">
        <f>IF($D9=1,'通級指導教室'!F16,"")</f>
        <v>#N/A</v>
      </c>
      <c r="K9" s="1008" t="e">
        <f>IF($D9=1,'通級指導教室'!G16,"")</f>
        <v>#N/A</v>
      </c>
      <c r="L9" s="1008" t="e">
        <f>IF($D9=1,'通級指導教室'!H16,"")</f>
        <v>#N/A</v>
      </c>
      <c r="M9" s="1008" t="e">
        <f>IF($D9=1,'通級指導教室'!I16,"")</f>
        <v>#N/A</v>
      </c>
      <c r="N9" s="1008" t="e">
        <f>IF($D9=1,'通級指導教室'!J16,"")</f>
        <v>#N/A</v>
      </c>
      <c r="O9" s="1008" t="e">
        <f>IF($D9=1,'通級指導教室'!K16,"")</f>
        <v>#N/A</v>
      </c>
      <c r="P9" s="1008" t="e">
        <f>IF($D9=2,'通級指導教室'!F16,"")</f>
        <v>#N/A</v>
      </c>
      <c r="Q9" s="1008" t="e">
        <f>IF($D9=2,'通級指導教室'!G16,"")</f>
        <v>#N/A</v>
      </c>
      <c r="R9" s="1009" t="e">
        <f>IF($D9=2,'通級指導教室'!H16,"")</f>
        <v>#N/A</v>
      </c>
      <c r="S9" s="1007" t="e">
        <f>IF($D9=1,'通級指導教室'!F17,"")</f>
        <v>#N/A</v>
      </c>
      <c r="T9" s="1008" t="e">
        <f>IF($D9=1,'通級指導教室'!G17,"")</f>
        <v>#N/A</v>
      </c>
      <c r="U9" s="1008" t="e">
        <f>IF($D9=1,'通級指導教室'!H17,"")</f>
        <v>#N/A</v>
      </c>
      <c r="V9" s="1008" t="e">
        <f>IF($D9=1,'通級指導教室'!I17,"")</f>
        <v>#N/A</v>
      </c>
      <c r="W9" s="1008" t="e">
        <f>IF($D9=1,'通級指導教室'!J17,"")</f>
        <v>#N/A</v>
      </c>
      <c r="X9" s="1008" t="e">
        <f>IF($D9=1,'通級指導教室'!K17,"")</f>
        <v>#N/A</v>
      </c>
      <c r="Y9" s="1008" t="e">
        <f>IF($D9=2,'通級指導教室'!F17,"")</f>
        <v>#N/A</v>
      </c>
      <c r="Z9" s="1008" t="e">
        <f>IF($D9=2,'通級指導教室'!G17,"")</f>
        <v>#N/A</v>
      </c>
      <c r="AA9" s="1009" t="e">
        <f>IF($D9=2,'通級指導教室'!H17,"")</f>
        <v>#N/A</v>
      </c>
      <c r="AB9" s="1010" t="e">
        <f t="shared" si="3"/>
        <v>#N/A</v>
      </c>
      <c r="AC9" s="304">
        <f>'通級指導教室'!D32</f>
        <v>0</v>
      </c>
      <c r="AD9" s="305">
        <f>'通級指導教室'!E32</f>
        <v>0</v>
      </c>
      <c r="AE9" s="305">
        <f>'通級指導教室'!F32</f>
        <v>0</v>
      </c>
      <c r="AF9" s="305">
        <f>'通級指導教室'!G32</f>
        <v>0</v>
      </c>
      <c r="AG9" s="305">
        <f>'通級指導教室'!H32</f>
        <v>0</v>
      </c>
      <c r="AH9" s="306">
        <f>'通級指導教室'!I32</f>
        <v>0</v>
      </c>
      <c r="AI9" s="317"/>
      <c r="AJ9" s="318"/>
      <c r="AK9" s="318"/>
      <c r="AL9" s="318"/>
      <c r="AM9" s="318"/>
      <c r="AN9" s="320"/>
      <c r="AO9" s="317"/>
      <c r="AP9" s="324"/>
      <c r="AQ9" s="319"/>
      <c r="AR9" s="325"/>
      <c r="AS9" s="326"/>
      <c r="AT9" s="326"/>
      <c r="AU9" s="327"/>
      <c r="AV9" s="317"/>
      <c r="AW9" s="318"/>
      <c r="AX9" s="318"/>
      <c r="AY9" s="310">
        <f>'通級指導教室'!H43</f>
        <v>0</v>
      </c>
      <c r="AZ9" s="310">
        <f>'通級指導教室'!I43</f>
        <v>0</v>
      </c>
      <c r="BA9" s="310">
        <f>'通級指導教室'!J43</f>
        <v>0</v>
      </c>
      <c r="BB9" s="310">
        <f>'通級指導教室'!K43</f>
        <v>0</v>
      </c>
      <c r="BC9" s="310">
        <f>'通級指導教室'!L43</f>
        <v>0</v>
      </c>
      <c r="BD9" s="311">
        <f>'通級指導教室'!M43</f>
        <v>0</v>
      </c>
      <c r="BE9" s="317"/>
      <c r="BF9" s="318"/>
      <c r="BG9" s="318"/>
      <c r="BH9" s="310">
        <f>'通級指導教室'!H44</f>
        <v>0</v>
      </c>
      <c r="BI9" s="310">
        <f>'通級指導教室'!I44</f>
        <v>0</v>
      </c>
      <c r="BJ9" s="310">
        <f>'通級指導教室'!J44</f>
        <v>0</v>
      </c>
      <c r="BK9" s="310">
        <f>'通級指導教室'!K44</f>
        <v>0</v>
      </c>
      <c r="BL9" s="310">
        <f>'通級指導教室'!L44</f>
        <v>0</v>
      </c>
      <c r="BM9" s="311">
        <f>'通級指導教室'!M44</f>
        <v>0</v>
      </c>
      <c r="BN9" s="321"/>
      <c r="BO9" s="318"/>
      <c r="BP9" s="318"/>
      <c r="BQ9" s="310">
        <f>'通級指導教室'!H65</f>
        <v>0</v>
      </c>
      <c r="BR9" s="310">
        <f>'通級指導教室'!I65</f>
        <v>0</v>
      </c>
      <c r="BS9" s="310">
        <f>'通級指導教室'!J65</f>
        <v>0</v>
      </c>
      <c r="BT9" s="310">
        <f>'通級指導教室'!K65</f>
        <v>0</v>
      </c>
      <c r="BU9" s="310">
        <f>'通級指導教室'!L65</f>
        <v>0</v>
      </c>
      <c r="BV9" s="310">
        <f>'通級指導教室'!M65</f>
        <v>0</v>
      </c>
      <c r="BW9" s="310">
        <f>'通級指導教室'!N65</f>
        <v>0</v>
      </c>
      <c r="BX9" s="310">
        <f>'通級指導教室'!O65</f>
        <v>0</v>
      </c>
      <c r="BY9" s="310">
        <f>'通級指導教室'!P65</f>
        <v>0</v>
      </c>
      <c r="BZ9" s="317"/>
      <c r="CA9" s="318"/>
      <c r="CB9" s="318"/>
      <c r="CC9" s="310">
        <f>'通級指導教室'!H66</f>
        <v>0</v>
      </c>
      <c r="CD9" s="310">
        <f>'通級指導教室'!I66</f>
        <v>0</v>
      </c>
      <c r="CE9" s="310">
        <f>'通級指導教室'!J66</f>
        <v>0</v>
      </c>
      <c r="CF9" s="310">
        <f>'通級指導教室'!K66</f>
        <v>0</v>
      </c>
      <c r="CG9" s="310">
        <f>'通級指導教室'!L66</f>
        <v>0</v>
      </c>
      <c r="CH9" s="310">
        <f>'通級指導教室'!M66</f>
        <v>0</v>
      </c>
      <c r="CI9" s="310">
        <f>'通級指導教室'!N66</f>
        <v>0</v>
      </c>
      <c r="CJ9" s="310">
        <f>'通級指導教室'!O66</f>
        <v>0</v>
      </c>
      <c r="CK9" s="322">
        <f>'通級指導教室'!P66</f>
        <v>0</v>
      </c>
      <c r="CL9" s="371"/>
      <c r="CM9" s="372"/>
      <c r="CN9" s="372"/>
      <c r="CO9" s="372"/>
      <c r="CP9" s="373"/>
      <c r="CQ9" s="374"/>
      <c r="CR9" s="372"/>
      <c r="CS9" s="372"/>
      <c r="CT9" s="375"/>
      <c r="CU9" s="371"/>
      <c r="CV9" s="372"/>
      <c r="CW9" s="372"/>
      <c r="CX9" s="372"/>
      <c r="CY9" s="372"/>
      <c r="CZ9" s="372"/>
      <c r="DA9" s="373"/>
      <c r="DB9" s="374"/>
      <c r="DC9" s="372"/>
      <c r="DD9" s="372"/>
      <c r="DE9" s="372"/>
      <c r="DF9" s="372"/>
      <c r="DG9" s="372"/>
      <c r="DH9" s="373"/>
      <c r="DI9" s="317"/>
      <c r="DJ9" s="318"/>
      <c r="DK9" s="318"/>
      <c r="DL9" s="319"/>
      <c r="DM9" s="317"/>
      <c r="DN9" s="318"/>
      <c r="DO9" s="318"/>
      <c r="DP9" s="319"/>
      <c r="DQ9" s="317"/>
      <c r="DR9" s="318"/>
      <c r="DS9" s="318"/>
      <c r="DT9" s="319"/>
      <c r="DU9" s="317"/>
      <c r="DV9" s="318"/>
      <c r="DW9" s="318"/>
      <c r="DX9" s="318"/>
      <c r="DY9" s="318"/>
      <c r="DZ9" s="318"/>
      <c r="EA9" s="318"/>
      <c r="EB9" s="318"/>
      <c r="EC9" s="318"/>
      <c r="ED9" s="318"/>
      <c r="EE9" s="318"/>
      <c r="EF9" s="318"/>
      <c r="EG9" s="318"/>
      <c r="EH9" s="318"/>
      <c r="EI9" s="318"/>
      <c r="EJ9" s="318"/>
      <c r="EK9" s="318"/>
      <c r="EL9" s="319"/>
      <c r="EM9" s="317"/>
      <c r="EN9" s="318"/>
      <c r="EO9" s="318"/>
      <c r="EP9" s="318"/>
      <c r="EQ9" s="318"/>
      <c r="ER9" s="318"/>
      <c r="ES9" s="318"/>
      <c r="ET9" s="318"/>
      <c r="EU9" s="318"/>
      <c r="EV9" s="318"/>
      <c r="EW9" s="318"/>
      <c r="EX9" s="318"/>
      <c r="EY9" s="318"/>
      <c r="EZ9" s="318"/>
      <c r="FA9" s="318"/>
      <c r="FB9" s="318"/>
      <c r="FC9" s="318"/>
      <c r="FD9" s="318"/>
      <c r="FE9" s="318"/>
      <c r="FF9" s="319"/>
      <c r="FG9" s="317"/>
      <c r="FH9" s="318"/>
      <c r="FI9" s="318"/>
      <c r="FJ9" s="318"/>
      <c r="FK9" s="318"/>
      <c r="FL9" s="318"/>
      <c r="FM9" s="318"/>
      <c r="FN9" s="318"/>
      <c r="FO9" s="318"/>
      <c r="FP9" s="318"/>
      <c r="FQ9" s="318"/>
      <c r="FR9" s="318"/>
      <c r="FS9" s="318"/>
      <c r="FT9" s="318"/>
      <c r="FU9" s="318"/>
      <c r="FV9" s="318"/>
      <c r="FW9" s="318"/>
      <c r="FX9" s="318"/>
      <c r="FY9" s="318"/>
      <c r="FZ9" s="319"/>
    </row>
    <row r="10" spans="1:182" s="323" customFormat="1" ht="19.5" customHeight="1">
      <c r="A10" s="798">
        <f>'表紙'!$G$12</f>
        <v>0</v>
      </c>
      <c r="B10" s="798">
        <f>'表紙'!$G$14</f>
        <v>0</v>
      </c>
      <c r="C10" s="799">
        <f>'表紙'!$G$18</f>
        <v>0</v>
      </c>
      <c r="D10" s="800" t="e">
        <f>VLOOKUP(C10,リスト!$A$3:$B$9,2,FALSE)</f>
        <v>#N/A</v>
      </c>
      <c r="E10" s="798" t="s">
        <v>98</v>
      </c>
      <c r="F10" s="801">
        <f>'表紙'!$G$16</f>
        <v>0</v>
      </c>
      <c r="G10" s="313"/>
      <c r="H10" s="314">
        <f>IF('通級指導教室'!B18&gt;="○",1,"")</f>
      </c>
      <c r="I10" s="1006" t="e">
        <f t="shared" si="2"/>
        <v>#N/A</v>
      </c>
      <c r="J10" s="1007" t="e">
        <f>IF($D10=1,'通級指導教室'!F18,"")</f>
        <v>#N/A</v>
      </c>
      <c r="K10" s="1008" t="e">
        <f>IF($D10=1,'通級指導教室'!G18,"")</f>
        <v>#N/A</v>
      </c>
      <c r="L10" s="1008" t="e">
        <f>IF($D10=1,'通級指導教室'!H18,"")</f>
        <v>#N/A</v>
      </c>
      <c r="M10" s="1008" t="e">
        <f>IF($D10=1,'通級指導教室'!I18,"")</f>
        <v>#N/A</v>
      </c>
      <c r="N10" s="1008" t="e">
        <f>IF($D10=1,'通級指導教室'!J18,"")</f>
        <v>#N/A</v>
      </c>
      <c r="O10" s="1008" t="e">
        <f>IF($D10=1,'通級指導教室'!K18,"")</f>
        <v>#N/A</v>
      </c>
      <c r="P10" s="1008" t="e">
        <f>IF($D10=2,'通級指導教室'!F18,"")</f>
        <v>#N/A</v>
      </c>
      <c r="Q10" s="1008" t="e">
        <f>IF($D10=2,'通級指導教室'!G18,"")</f>
        <v>#N/A</v>
      </c>
      <c r="R10" s="1009" t="e">
        <f>IF($D10=2,'通級指導教室'!H18,"")</f>
        <v>#N/A</v>
      </c>
      <c r="S10" s="1007" t="e">
        <f>IF($D10=1,'通級指導教室'!F19,"")</f>
        <v>#N/A</v>
      </c>
      <c r="T10" s="1008" t="e">
        <f>IF($D10=1,'通級指導教室'!G19,"")</f>
        <v>#N/A</v>
      </c>
      <c r="U10" s="1008" t="e">
        <f>IF($D10=1,'通級指導教室'!H19,"")</f>
        <v>#N/A</v>
      </c>
      <c r="V10" s="1008" t="e">
        <f>IF($D10=1,'通級指導教室'!I19,"")</f>
        <v>#N/A</v>
      </c>
      <c r="W10" s="1008" t="e">
        <f>IF($D10=1,'通級指導教室'!J19,"")</f>
        <v>#N/A</v>
      </c>
      <c r="X10" s="1008" t="e">
        <f>IF($D10=1,'通級指導教室'!K19,"")</f>
        <v>#N/A</v>
      </c>
      <c r="Y10" s="1008" t="e">
        <f>IF($D10=2,'通級指導教室'!F19,"")</f>
        <v>#N/A</v>
      </c>
      <c r="Z10" s="1008" t="e">
        <f>IF($D10=2,'通級指導教室'!G19,"")</f>
        <v>#N/A</v>
      </c>
      <c r="AA10" s="1009" t="e">
        <f>IF($D10=2,'通級指導教室'!H19,"")</f>
        <v>#N/A</v>
      </c>
      <c r="AB10" s="1010" t="e">
        <f t="shared" si="3"/>
        <v>#N/A</v>
      </c>
      <c r="AC10" s="315"/>
      <c r="AD10" s="316"/>
      <c r="AE10" s="316"/>
      <c r="AF10" s="316"/>
      <c r="AG10" s="316"/>
      <c r="AH10" s="316"/>
      <c r="AI10" s="309">
        <f>'通級指導教室'!D34</f>
        <v>0</v>
      </c>
      <c r="AJ10" s="310">
        <f>'通級指導教室'!E34</f>
        <v>0</v>
      </c>
      <c r="AK10" s="310">
        <f>'通級指導教室'!F34</f>
        <v>0</v>
      </c>
      <c r="AL10" s="310">
        <f>'通級指導教室'!G34</f>
        <v>0</v>
      </c>
      <c r="AM10" s="310">
        <f>'通級指導教室'!H34</f>
        <v>0</v>
      </c>
      <c r="AN10" s="311">
        <f>'通級指導教室'!I34</f>
        <v>0</v>
      </c>
      <c r="AO10" s="309">
        <f>'通級指導教室'!O33</f>
        <v>0</v>
      </c>
      <c r="AP10" s="310">
        <f>'通級指導教室'!S33</f>
        <v>0</v>
      </c>
      <c r="AQ10" s="311">
        <f>'通級指導教室'!P34</f>
        <v>0</v>
      </c>
      <c r="AR10" s="317"/>
      <c r="AS10" s="318"/>
      <c r="AT10" s="318"/>
      <c r="AU10" s="319"/>
      <c r="AV10" s="317"/>
      <c r="AW10" s="318"/>
      <c r="AX10" s="318"/>
      <c r="AY10" s="310">
        <f>'通級指導教室'!H45</f>
        <v>0</v>
      </c>
      <c r="AZ10" s="310">
        <f>'通級指導教室'!I45</f>
        <v>0</v>
      </c>
      <c r="BA10" s="310">
        <f>'通級指導教室'!J45</f>
        <v>0</v>
      </c>
      <c r="BB10" s="310">
        <f>'通級指導教室'!K45</f>
        <v>0</v>
      </c>
      <c r="BC10" s="310">
        <f>'通級指導教室'!L45</f>
        <v>0</v>
      </c>
      <c r="BD10" s="311">
        <f>'通級指導教室'!M45</f>
        <v>0</v>
      </c>
      <c r="BE10" s="317"/>
      <c r="BF10" s="318"/>
      <c r="BG10" s="318"/>
      <c r="BH10" s="310">
        <f>'通級指導教室'!H46</f>
        <v>0</v>
      </c>
      <c r="BI10" s="310">
        <f>'通級指導教室'!I46</f>
        <v>0</v>
      </c>
      <c r="BJ10" s="310">
        <f>'通級指導教室'!J46</f>
        <v>0</v>
      </c>
      <c r="BK10" s="310">
        <f>'通級指導教室'!K46</f>
        <v>0</v>
      </c>
      <c r="BL10" s="310">
        <f>'通級指導教室'!L46</f>
        <v>0</v>
      </c>
      <c r="BM10" s="311">
        <f>'通級指導教室'!M46</f>
        <v>0</v>
      </c>
      <c r="BN10" s="321"/>
      <c r="BO10" s="318"/>
      <c r="BP10" s="318"/>
      <c r="BQ10" s="310">
        <f>'通級指導教室'!H67</f>
        <v>0</v>
      </c>
      <c r="BR10" s="310">
        <f>'通級指導教室'!I67</f>
        <v>0</v>
      </c>
      <c r="BS10" s="310">
        <f>'通級指導教室'!J67</f>
        <v>0</v>
      </c>
      <c r="BT10" s="310">
        <f>'通級指導教室'!K67</f>
        <v>0</v>
      </c>
      <c r="BU10" s="310">
        <f>'通級指導教室'!L67</f>
        <v>0</v>
      </c>
      <c r="BV10" s="310">
        <f>'通級指導教室'!M67</f>
        <v>0</v>
      </c>
      <c r="BW10" s="310">
        <f>'通級指導教室'!N67</f>
        <v>0</v>
      </c>
      <c r="BX10" s="310">
        <f>'通級指導教室'!O67</f>
        <v>0</v>
      </c>
      <c r="BY10" s="310">
        <f>'通級指導教室'!P67</f>
        <v>0</v>
      </c>
      <c r="BZ10" s="317"/>
      <c r="CA10" s="318"/>
      <c r="CB10" s="318"/>
      <c r="CC10" s="310">
        <f>'通級指導教室'!H68</f>
        <v>0</v>
      </c>
      <c r="CD10" s="310">
        <f>'通級指導教室'!I68</f>
        <v>0</v>
      </c>
      <c r="CE10" s="310">
        <f>'通級指導教室'!J68</f>
        <v>0</v>
      </c>
      <c r="CF10" s="310">
        <f>'通級指導教室'!K68</f>
        <v>0</v>
      </c>
      <c r="CG10" s="310">
        <f>'通級指導教室'!L68</f>
        <v>0</v>
      </c>
      <c r="CH10" s="310">
        <f>'通級指導教室'!M68</f>
        <v>0</v>
      </c>
      <c r="CI10" s="310">
        <f>'通級指導教室'!N68</f>
        <v>0</v>
      </c>
      <c r="CJ10" s="310">
        <f>'通級指導教室'!O68</f>
        <v>0</v>
      </c>
      <c r="CK10" s="322">
        <f>'通級指導教室'!P68</f>
        <v>0</v>
      </c>
      <c r="CL10" s="371"/>
      <c r="CM10" s="372"/>
      <c r="CN10" s="372"/>
      <c r="CO10" s="372"/>
      <c r="CP10" s="373"/>
      <c r="CQ10" s="374"/>
      <c r="CR10" s="372"/>
      <c r="CS10" s="372"/>
      <c r="CT10" s="375"/>
      <c r="CU10" s="371"/>
      <c r="CV10" s="372"/>
      <c r="CW10" s="372"/>
      <c r="CX10" s="372"/>
      <c r="CY10" s="372"/>
      <c r="CZ10" s="372"/>
      <c r="DA10" s="373"/>
      <c r="DB10" s="374"/>
      <c r="DC10" s="372"/>
      <c r="DD10" s="372"/>
      <c r="DE10" s="372"/>
      <c r="DF10" s="372"/>
      <c r="DG10" s="372"/>
      <c r="DH10" s="373"/>
      <c r="DI10" s="317"/>
      <c r="DJ10" s="318"/>
      <c r="DK10" s="318"/>
      <c r="DL10" s="319"/>
      <c r="DM10" s="317"/>
      <c r="DN10" s="318"/>
      <c r="DO10" s="318"/>
      <c r="DP10" s="319"/>
      <c r="DQ10" s="317"/>
      <c r="DR10" s="318"/>
      <c r="DS10" s="318"/>
      <c r="DT10" s="319"/>
      <c r="DU10" s="317"/>
      <c r="DV10" s="318"/>
      <c r="DW10" s="318"/>
      <c r="DX10" s="318"/>
      <c r="DY10" s="318"/>
      <c r="DZ10" s="318"/>
      <c r="EA10" s="318"/>
      <c r="EB10" s="318"/>
      <c r="EC10" s="318"/>
      <c r="ED10" s="318"/>
      <c r="EE10" s="318"/>
      <c r="EF10" s="318"/>
      <c r="EG10" s="318"/>
      <c r="EH10" s="318"/>
      <c r="EI10" s="318"/>
      <c r="EJ10" s="318"/>
      <c r="EK10" s="318"/>
      <c r="EL10" s="319"/>
      <c r="EM10" s="317"/>
      <c r="EN10" s="318"/>
      <c r="EO10" s="318"/>
      <c r="EP10" s="318"/>
      <c r="EQ10" s="318"/>
      <c r="ER10" s="318"/>
      <c r="ES10" s="318"/>
      <c r="ET10" s="318"/>
      <c r="EU10" s="318"/>
      <c r="EV10" s="318"/>
      <c r="EW10" s="318"/>
      <c r="EX10" s="318"/>
      <c r="EY10" s="318"/>
      <c r="EZ10" s="318"/>
      <c r="FA10" s="318"/>
      <c r="FB10" s="318"/>
      <c r="FC10" s="318"/>
      <c r="FD10" s="318"/>
      <c r="FE10" s="318"/>
      <c r="FF10" s="319"/>
      <c r="FG10" s="317"/>
      <c r="FH10" s="318"/>
      <c r="FI10" s="318"/>
      <c r="FJ10" s="318"/>
      <c r="FK10" s="318"/>
      <c r="FL10" s="318"/>
      <c r="FM10" s="318"/>
      <c r="FN10" s="318"/>
      <c r="FO10" s="318"/>
      <c r="FP10" s="318"/>
      <c r="FQ10" s="318"/>
      <c r="FR10" s="318"/>
      <c r="FS10" s="318"/>
      <c r="FT10" s="318"/>
      <c r="FU10" s="318"/>
      <c r="FV10" s="318"/>
      <c r="FW10" s="318"/>
      <c r="FX10" s="318"/>
      <c r="FY10" s="318"/>
      <c r="FZ10" s="319"/>
    </row>
    <row r="11" spans="1:182" s="323" customFormat="1" ht="19.5" customHeight="1">
      <c r="A11" s="798">
        <f>'表紙'!$G$12</f>
        <v>0</v>
      </c>
      <c r="B11" s="798">
        <f>'表紙'!$G$14</f>
        <v>0</v>
      </c>
      <c r="C11" s="799">
        <f>'表紙'!$G$18</f>
        <v>0</v>
      </c>
      <c r="D11" s="800" t="e">
        <f>VLOOKUP(C11,リスト!$A$3:$B$9,2,FALSE)</f>
        <v>#N/A</v>
      </c>
      <c r="E11" s="798" t="s">
        <v>106</v>
      </c>
      <c r="F11" s="801">
        <f>'表紙'!$G$16</f>
        <v>0</v>
      </c>
      <c r="G11" s="313"/>
      <c r="H11" s="314">
        <f>IF('通級指導教室'!B20&gt;="○",1,"")</f>
      </c>
      <c r="I11" s="1006" t="e">
        <f t="shared" si="2"/>
        <v>#N/A</v>
      </c>
      <c r="J11" s="1007" t="e">
        <f>IF($D11=1,'通級指導教室'!F20,"")</f>
        <v>#N/A</v>
      </c>
      <c r="K11" s="1008" t="e">
        <f>IF($D11=1,'通級指導教室'!G20,"")</f>
        <v>#N/A</v>
      </c>
      <c r="L11" s="1008" t="e">
        <f>IF($D11=1,'通級指導教室'!H20,"")</f>
        <v>#N/A</v>
      </c>
      <c r="M11" s="1008" t="e">
        <f>IF($D11=1,'通級指導教室'!I20,"")</f>
        <v>#N/A</v>
      </c>
      <c r="N11" s="1008" t="e">
        <f>IF($D11=1,'通級指導教室'!J20,"")</f>
        <v>#N/A</v>
      </c>
      <c r="O11" s="1008" t="e">
        <f>IF($D11=1,'通級指導教室'!K20,"")</f>
        <v>#N/A</v>
      </c>
      <c r="P11" s="1008" t="e">
        <f>IF($D11=2,'通級指導教室'!F20,"")</f>
        <v>#N/A</v>
      </c>
      <c r="Q11" s="1008" t="e">
        <f>IF($D11=2,'通級指導教室'!G20,"")</f>
        <v>#N/A</v>
      </c>
      <c r="R11" s="1009" t="e">
        <f>IF($D11=2,'通級指導教室'!H20,"")</f>
        <v>#N/A</v>
      </c>
      <c r="S11" s="1007" t="e">
        <f>IF($D11=1,'通級指導教室'!F21,"")</f>
        <v>#N/A</v>
      </c>
      <c r="T11" s="1008" t="e">
        <f>IF($D11=1,'通級指導教室'!G21,"")</f>
        <v>#N/A</v>
      </c>
      <c r="U11" s="1008" t="e">
        <f>IF($D11=1,'通級指導教室'!H21,"")</f>
        <v>#N/A</v>
      </c>
      <c r="V11" s="1008" t="e">
        <f>IF($D11=1,'通級指導教室'!I21,"")</f>
        <v>#N/A</v>
      </c>
      <c r="W11" s="1008" t="e">
        <f>IF($D11=1,'通級指導教室'!J21,"")</f>
        <v>#N/A</v>
      </c>
      <c r="X11" s="1008" t="e">
        <f>IF($D11=1,'通級指導教室'!K21,"")</f>
        <v>#N/A</v>
      </c>
      <c r="Y11" s="1008" t="e">
        <f>IF($D11=2,'通級指導教室'!F21,"")</f>
        <v>#N/A</v>
      </c>
      <c r="Z11" s="1008" t="e">
        <f>IF($D11=2,'通級指導教室'!G21,"")</f>
        <v>#N/A</v>
      </c>
      <c r="AA11" s="1009" t="e">
        <f>IF($D11=2,'通級指導教室'!H21,"")</f>
        <v>#N/A</v>
      </c>
      <c r="AB11" s="1010" t="e">
        <f t="shared" si="3"/>
        <v>#N/A</v>
      </c>
      <c r="AC11" s="315"/>
      <c r="AD11" s="316"/>
      <c r="AE11" s="316"/>
      <c r="AF11" s="316"/>
      <c r="AG11" s="316"/>
      <c r="AH11" s="316"/>
      <c r="AI11" s="317"/>
      <c r="AJ11" s="318"/>
      <c r="AK11" s="318"/>
      <c r="AL11" s="318"/>
      <c r="AM11" s="318"/>
      <c r="AN11" s="320"/>
      <c r="AO11" s="317"/>
      <c r="AP11" s="324"/>
      <c r="AQ11" s="319"/>
      <c r="AR11" s="325"/>
      <c r="AS11" s="326"/>
      <c r="AT11" s="326"/>
      <c r="AU11" s="327"/>
      <c r="AV11" s="309">
        <f>'通級指導教室'!E47</f>
        <v>0</v>
      </c>
      <c r="AW11" s="310">
        <f>'通級指導教室'!F47</f>
        <v>0</v>
      </c>
      <c r="AX11" s="310">
        <f>'通級指導教室'!G47</f>
        <v>0</v>
      </c>
      <c r="AY11" s="310">
        <f>'通級指導教室'!H47</f>
        <v>0</v>
      </c>
      <c r="AZ11" s="310">
        <f>'通級指導教室'!I47</f>
        <v>0</v>
      </c>
      <c r="BA11" s="310">
        <f>'通級指導教室'!J47</f>
        <v>0</v>
      </c>
      <c r="BB11" s="310">
        <f>'通級指導教室'!K47</f>
        <v>0</v>
      </c>
      <c r="BC11" s="310">
        <f>'通級指導教室'!L47</f>
        <v>0</v>
      </c>
      <c r="BD11" s="311">
        <f>'通級指導教室'!M47</f>
        <v>0</v>
      </c>
      <c r="BE11" s="310">
        <f>'通級指導教室'!E48</f>
        <v>0</v>
      </c>
      <c r="BF11" s="310">
        <f>'通級指導教室'!F48</f>
        <v>0</v>
      </c>
      <c r="BG11" s="310">
        <f>'通級指導教室'!G48</f>
        <v>0</v>
      </c>
      <c r="BH11" s="310">
        <f>'通級指導教室'!H48</f>
        <v>0</v>
      </c>
      <c r="BI11" s="310">
        <f>'通級指導教室'!I48</f>
        <v>0</v>
      </c>
      <c r="BJ11" s="310">
        <f>'通級指導教室'!J48</f>
        <v>0</v>
      </c>
      <c r="BK11" s="310">
        <f>'通級指導教室'!K48</f>
        <v>0</v>
      </c>
      <c r="BL11" s="310">
        <f>'通級指導教室'!L48</f>
        <v>0</v>
      </c>
      <c r="BM11" s="311">
        <f>'通級指導教室'!M48</f>
        <v>0</v>
      </c>
      <c r="BN11" s="328">
        <f>'通級指導教室'!E69</f>
        <v>0</v>
      </c>
      <c r="BO11" s="310">
        <f>'通級指導教室'!F69</f>
        <v>0</v>
      </c>
      <c r="BP11" s="310">
        <f>'通級指導教室'!G69</f>
        <v>0</v>
      </c>
      <c r="BQ11" s="310">
        <f>'通級指導教室'!H69</f>
        <v>0</v>
      </c>
      <c r="BR11" s="310">
        <f>'通級指導教室'!I69</f>
        <v>0</v>
      </c>
      <c r="BS11" s="310">
        <f>'通級指導教室'!J69</f>
        <v>0</v>
      </c>
      <c r="BT11" s="310">
        <f>'通級指導教室'!K69</f>
        <v>0</v>
      </c>
      <c r="BU11" s="310">
        <f>'通級指導教室'!L69</f>
        <v>0</v>
      </c>
      <c r="BV11" s="310">
        <f>'通級指導教室'!M69</f>
        <v>0</v>
      </c>
      <c r="BW11" s="310">
        <f>'通級指導教室'!N69</f>
        <v>0</v>
      </c>
      <c r="BX11" s="310">
        <f>'通級指導教室'!O69</f>
        <v>0</v>
      </c>
      <c r="BY11" s="310">
        <f>'通級指導教室'!P69</f>
        <v>0</v>
      </c>
      <c r="BZ11" s="310">
        <f>'通級指導教室'!E70</f>
        <v>0</v>
      </c>
      <c r="CA11" s="310">
        <f>'通級指導教室'!F70</f>
        <v>0</v>
      </c>
      <c r="CB11" s="310">
        <f>'通級指導教室'!G70</f>
        <v>0</v>
      </c>
      <c r="CC11" s="310">
        <f>'通級指導教室'!H70</f>
        <v>0</v>
      </c>
      <c r="CD11" s="310">
        <f>'通級指導教室'!I70</f>
        <v>0</v>
      </c>
      <c r="CE11" s="310">
        <f>'通級指導教室'!J70</f>
        <v>0</v>
      </c>
      <c r="CF11" s="310">
        <f>'通級指導教室'!K70</f>
        <v>0</v>
      </c>
      <c r="CG11" s="310">
        <f>'通級指導教室'!L70</f>
        <v>0</v>
      </c>
      <c r="CH11" s="310">
        <f>'通級指導教室'!M70</f>
        <v>0</v>
      </c>
      <c r="CI11" s="310">
        <f>'通級指導教室'!N70</f>
        <v>0</v>
      </c>
      <c r="CJ11" s="310">
        <f>'通級指導教室'!O70</f>
        <v>0</v>
      </c>
      <c r="CK11" s="322">
        <f>'通級指導教室'!P70</f>
        <v>0</v>
      </c>
      <c r="CL11" s="291"/>
      <c r="CM11" s="292"/>
      <c r="CN11" s="292"/>
      <c r="CO11" s="292"/>
      <c r="CP11" s="293"/>
      <c r="CQ11" s="376"/>
      <c r="CR11" s="292"/>
      <c r="CS11" s="292"/>
      <c r="CT11" s="377"/>
      <c r="CU11" s="291"/>
      <c r="CV11" s="292"/>
      <c r="CW11" s="292"/>
      <c r="CX11" s="292"/>
      <c r="CY11" s="292"/>
      <c r="CZ11" s="292"/>
      <c r="DA11" s="293"/>
      <c r="DB11" s="376"/>
      <c r="DC11" s="292"/>
      <c r="DD11" s="292"/>
      <c r="DE11" s="292"/>
      <c r="DF11" s="292"/>
      <c r="DG11" s="292"/>
      <c r="DH11" s="293"/>
      <c r="DI11" s="317"/>
      <c r="DJ11" s="318"/>
      <c r="DK11" s="318"/>
      <c r="DL11" s="319"/>
      <c r="DM11" s="317"/>
      <c r="DN11" s="318"/>
      <c r="DO11" s="318"/>
      <c r="DP11" s="319"/>
      <c r="DQ11" s="317"/>
      <c r="DR11" s="318"/>
      <c r="DS11" s="318"/>
      <c r="DT11" s="319"/>
      <c r="DU11" s="317"/>
      <c r="DV11" s="318"/>
      <c r="DW11" s="318"/>
      <c r="DX11" s="318"/>
      <c r="DY11" s="318"/>
      <c r="DZ11" s="318"/>
      <c r="EA11" s="318"/>
      <c r="EB11" s="318"/>
      <c r="EC11" s="318"/>
      <c r="ED11" s="318"/>
      <c r="EE11" s="318"/>
      <c r="EF11" s="318"/>
      <c r="EG11" s="318"/>
      <c r="EH11" s="318"/>
      <c r="EI11" s="318"/>
      <c r="EJ11" s="318"/>
      <c r="EK11" s="318"/>
      <c r="EL11" s="319"/>
      <c r="EM11" s="317"/>
      <c r="EN11" s="318"/>
      <c r="EO11" s="318"/>
      <c r="EP11" s="318"/>
      <c r="EQ11" s="318"/>
      <c r="ER11" s="318"/>
      <c r="ES11" s="318"/>
      <c r="ET11" s="318"/>
      <c r="EU11" s="318"/>
      <c r="EV11" s="318"/>
      <c r="EW11" s="318"/>
      <c r="EX11" s="318"/>
      <c r="EY11" s="318"/>
      <c r="EZ11" s="318"/>
      <c r="FA11" s="318"/>
      <c r="FB11" s="318"/>
      <c r="FC11" s="318"/>
      <c r="FD11" s="318"/>
      <c r="FE11" s="318"/>
      <c r="FF11" s="319"/>
      <c r="FG11" s="317"/>
      <c r="FH11" s="318"/>
      <c r="FI11" s="318"/>
      <c r="FJ11" s="318"/>
      <c r="FK11" s="318"/>
      <c r="FL11" s="318"/>
      <c r="FM11" s="318"/>
      <c r="FN11" s="318"/>
      <c r="FO11" s="318"/>
      <c r="FP11" s="318"/>
      <c r="FQ11" s="318"/>
      <c r="FR11" s="318"/>
      <c r="FS11" s="318"/>
      <c r="FT11" s="318"/>
      <c r="FU11" s="318"/>
      <c r="FV11" s="318"/>
      <c r="FW11" s="318"/>
      <c r="FX11" s="318"/>
      <c r="FY11" s="318"/>
      <c r="FZ11" s="319"/>
    </row>
    <row r="12" spans="1:182" s="323" customFormat="1" ht="19.5" customHeight="1">
      <c r="A12" s="798">
        <f>'表紙'!$G$12</f>
        <v>0</v>
      </c>
      <c r="B12" s="798">
        <f>'表紙'!$G$14</f>
        <v>0</v>
      </c>
      <c r="C12" s="799">
        <f>'表紙'!$G$18</f>
        <v>0</v>
      </c>
      <c r="D12" s="800" t="e">
        <f>VLOOKUP(C12,リスト!$A$3:$B$9,2,FALSE)</f>
        <v>#N/A</v>
      </c>
      <c r="E12" s="798" t="s">
        <v>107</v>
      </c>
      <c r="F12" s="801">
        <f>'表紙'!$G$16</f>
        <v>0</v>
      </c>
      <c r="G12" s="313"/>
      <c r="H12" s="314">
        <f>IF('通級指導教室'!B22&gt;="○",1,"")</f>
      </c>
      <c r="I12" s="1006" t="e">
        <f t="shared" si="2"/>
        <v>#N/A</v>
      </c>
      <c r="J12" s="1007" t="e">
        <f>IF($D12=1,'通級指導教室'!F22,"")</f>
        <v>#N/A</v>
      </c>
      <c r="K12" s="1008" t="e">
        <f>IF($D12=1,'通級指導教室'!G22,"")</f>
        <v>#N/A</v>
      </c>
      <c r="L12" s="1008" t="e">
        <f>IF($D12=1,'通級指導教室'!H22,"")</f>
        <v>#N/A</v>
      </c>
      <c r="M12" s="1008" t="e">
        <f>IF($D12=1,'通級指導教室'!I22,"")</f>
        <v>#N/A</v>
      </c>
      <c r="N12" s="1008" t="e">
        <f>IF($D12=1,'通級指導教室'!J22,"")</f>
        <v>#N/A</v>
      </c>
      <c r="O12" s="1008" t="e">
        <f>IF($D12=1,'通級指導教室'!K22,"")</f>
        <v>#N/A</v>
      </c>
      <c r="P12" s="1008" t="e">
        <f>IF($D12=2,'通級指導教室'!F22,"")</f>
        <v>#N/A</v>
      </c>
      <c r="Q12" s="1008" t="e">
        <f>IF($D12=2,'通級指導教室'!G22,"")</f>
        <v>#N/A</v>
      </c>
      <c r="R12" s="1009" t="e">
        <f>IF($D12=2,'通級指導教室'!H22,"")</f>
        <v>#N/A</v>
      </c>
      <c r="S12" s="1007" t="e">
        <f>IF($D12=1,'通級指導教室'!F23,"")</f>
        <v>#N/A</v>
      </c>
      <c r="T12" s="1008" t="e">
        <f>IF($D12=1,'通級指導教室'!G23,"")</f>
        <v>#N/A</v>
      </c>
      <c r="U12" s="1008" t="e">
        <f>IF($D12=1,'通級指導教室'!H23,"")</f>
        <v>#N/A</v>
      </c>
      <c r="V12" s="1008" t="e">
        <f>IF($D12=1,'通級指導教室'!I23,"")</f>
        <v>#N/A</v>
      </c>
      <c r="W12" s="1008" t="e">
        <f>IF($D12=1,'通級指導教室'!J23,"")</f>
        <v>#N/A</v>
      </c>
      <c r="X12" s="1008" t="e">
        <f>IF($D12=1,'通級指導教室'!K23,"")</f>
        <v>#N/A</v>
      </c>
      <c r="Y12" s="1008" t="e">
        <f>IF($D12=2,'通級指導教室'!F23,"")</f>
        <v>#N/A</v>
      </c>
      <c r="Z12" s="1008" t="e">
        <f>IF($D12=2,'通級指導教室'!G23,"")</f>
        <v>#N/A</v>
      </c>
      <c r="AA12" s="1009" t="e">
        <f>IF($D12=2,'通級指導教室'!H23,"")</f>
        <v>#N/A</v>
      </c>
      <c r="AB12" s="1010" t="e">
        <f t="shared" si="3"/>
        <v>#N/A</v>
      </c>
      <c r="AC12" s="315"/>
      <c r="AD12" s="316"/>
      <c r="AE12" s="316"/>
      <c r="AF12" s="316"/>
      <c r="AG12" s="316"/>
      <c r="AH12" s="316"/>
      <c r="AI12" s="317"/>
      <c r="AJ12" s="318"/>
      <c r="AK12" s="318"/>
      <c r="AL12" s="318"/>
      <c r="AM12" s="318"/>
      <c r="AN12" s="320"/>
      <c r="AO12" s="317"/>
      <c r="AP12" s="324"/>
      <c r="AQ12" s="319"/>
      <c r="AR12" s="325"/>
      <c r="AS12" s="326"/>
      <c r="AT12" s="326"/>
      <c r="AU12" s="327"/>
      <c r="AV12" s="309">
        <f>'通級指導教室'!E49</f>
        <v>0</v>
      </c>
      <c r="AW12" s="310">
        <f>'通級指導教室'!F49</f>
        <v>0</v>
      </c>
      <c r="AX12" s="310">
        <f>'通級指導教室'!G49</f>
        <v>0</v>
      </c>
      <c r="AY12" s="310">
        <f>'通級指導教室'!H49</f>
        <v>0</v>
      </c>
      <c r="AZ12" s="310">
        <f>'通級指導教室'!I49</f>
        <v>0</v>
      </c>
      <c r="BA12" s="310">
        <f>'通級指導教室'!J49</f>
        <v>0</v>
      </c>
      <c r="BB12" s="310">
        <f>'通級指導教室'!K49</f>
        <v>0</v>
      </c>
      <c r="BC12" s="310">
        <f>'通級指導教室'!L49</f>
        <v>0</v>
      </c>
      <c r="BD12" s="311">
        <f>'通級指導教室'!M49</f>
        <v>0</v>
      </c>
      <c r="BE12" s="310">
        <f>'通級指導教室'!E50</f>
        <v>0</v>
      </c>
      <c r="BF12" s="310">
        <f>'通級指導教室'!F50</f>
        <v>0</v>
      </c>
      <c r="BG12" s="310">
        <f>'通級指導教室'!G50</f>
        <v>0</v>
      </c>
      <c r="BH12" s="310">
        <f>'通級指導教室'!H50</f>
        <v>0</v>
      </c>
      <c r="BI12" s="310">
        <f>'通級指導教室'!I50</f>
        <v>0</v>
      </c>
      <c r="BJ12" s="310">
        <f>'通級指導教室'!J50</f>
        <v>0</v>
      </c>
      <c r="BK12" s="310">
        <f>'通級指導教室'!K50</f>
        <v>0</v>
      </c>
      <c r="BL12" s="310">
        <f>'通級指導教室'!L50</f>
        <v>0</v>
      </c>
      <c r="BM12" s="311">
        <f>'通級指導教室'!M50</f>
        <v>0</v>
      </c>
      <c r="BN12" s="328">
        <f>'通級指導教室'!E71</f>
        <v>0</v>
      </c>
      <c r="BO12" s="310">
        <f>'通級指導教室'!F71</f>
        <v>0</v>
      </c>
      <c r="BP12" s="310">
        <f>'通級指導教室'!G71</f>
        <v>0</v>
      </c>
      <c r="BQ12" s="310">
        <f>'通級指導教室'!H71</f>
        <v>0</v>
      </c>
      <c r="BR12" s="310">
        <f>'通級指導教室'!I71</f>
        <v>0</v>
      </c>
      <c r="BS12" s="310">
        <f>'通級指導教室'!J71</f>
        <v>0</v>
      </c>
      <c r="BT12" s="310">
        <f>'通級指導教室'!K71</f>
        <v>0</v>
      </c>
      <c r="BU12" s="310">
        <f>'通級指導教室'!L71</f>
        <v>0</v>
      </c>
      <c r="BV12" s="310">
        <f>'通級指導教室'!M71</f>
        <v>0</v>
      </c>
      <c r="BW12" s="310">
        <f>'通級指導教室'!N71</f>
        <v>0</v>
      </c>
      <c r="BX12" s="310">
        <f>'通級指導教室'!O71</f>
        <v>0</v>
      </c>
      <c r="BY12" s="310">
        <f>'通級指導教室'!P71</f>
        <v>0</v>
      </c>
      <c r="BZ12" s="310">
        <f>'通級指導教室'!E72</f>
        <v>0</v>
      </c>
      <c r="CA12" s="310">
        <f>'通級指導教室'!F72</f>
        <v>0</v>
      </c>
      <c r="CB12" s="310">
        <f>'通級指導教室'!G72</f>
        <v>0</v>
      </c>
      <c r="CC12" s="310">
        <f>'通級指導教室'!H72</f>
        <v>0</v>
      </c>
      <c r="CD12" s="310">
        <f>'通級指導教室'!I72</f>
        <v>0</v>
      </c>
      <c r="CE12" s="310">
        <f>'通級指導教室'!J72</f>
        <v>0</v>
      </c>
      <c r="CF12" s="310">
        <f>'通級指導教室'!K72</f>
        <v>0</v>
      </c>
      <c r="CG12" s="310">
        <f>'通級指導教室'!L72</f>
        <v>0</v>
      </c>
      <c r="CH12" s="310">
        <f>'通級指導教室'!M72</f>
        <v>0</v>
      </c>
      <c r="CI12" s="310">
        <f>'通級指導教室'!N72</f>
        <v>0</v>
      </c>
      <c r="CJ12" s="310">
        <f>'通級指導教室'!O72</f>
        <v>0</v>
      </c>
      <c r="CK12" s="322">
        <f>'通級指導教室'!P72</f>
        <v>0</v>
      </c>
      <c r="CL12" s="378"/>
      <c r="CM12" s="379"/>
      <c r="CN12" s="379"/>
      <c r="CO12" s="379"/>
      <c r="CP12" s="380"/>
      <c r="CQ12" s="381"/>
      <c r="CR12" s="379"/>
      <c r="CS12" s="379"/>
      <c r="CT12" s="382"/>
      <c r="CU12" s="378"/>
      <c r="CV12" s="379"/>
      <c r="CW12" s="379"/>
      <c r="CX12" s="379"/>
      <c r="CY12" s="379"/>
      <c r="CZ12" s="379"/>
      <c r="DA12" s="380"/>
      <c r="DB12" s="381"/>
      <c r="DC12" s="379"/>
      <c r="DD12" s="379"/>
      <c r="DE12" s="379"/>
      <c r="DF12" s="379"/>
      <c r="DG12" s="379"/>
      <c r="DH12" s="380"/>
      <c r="DI12" s="317"/>
      <c r="DJ12" s="318"/>
      <c r="DK12" s="318"/>
      <c r="DL12" s="319"/>
      <c r="DM12" s="317"/>
      <c r="DN12" s="318"/>
      <c r="DO12" s="318"/>
      <c r="DP12" s="319"/>
      <c r="DQ12" s="317"/>
      <c r="DR12" s="318"/>
      <c r="DS12" s="318"/>
      <c r="DT12" s="319"/>
      <c r="DU12" s="317"/>
      <c r="DV12" s="318"/>
      <c r="DW12" s="318"/>
      <c r="DX12" s="318"/>
      <c r="DY12" s="318"/>
      <c r="DZ12" s="318"/>
      <c r="EA12" s="318"/>
      <c r="EB12" s="318"/>
      <c r="EC12" s="318"/>
      <c r="ED12" s="318"/>
      <c r="EE12" s="318"/>
      <c r="EF12" s="318"/>
      <c r="EG12" s="318"/>
      <c r="EH12" s="318"/>
      <c r="EI12" s="318"/>
      <c r="EJ12" s="318"/>
      <c r="EK12" s="318"/>
      <c r="EL12" s="319"/>
      <c r="EM12" s="317"/>
      <c r="EN12" s="318"/>
      <c r="EO12" s="318"/>
      <c r="EP12" s="318"/>
      <c r="EQ12" s="318"/>
      <c r="ER12" s="318"/>
      <c r="ES12" s="318"/>
      <c r="ET12" s="318"/>
      <c r="EU12" s="318"/>
      <c r="EV12" s="318"/>
      <c r="EW12" s="318"/>
      <c r="EX12" s="318"/>
      <c r="EY12" s="318"/>
      <c r="EZ12" s="318"/>
      <c r="FA12" s="318"/>
      <c r="FB12" s="318"/>
      <c r="FC12" s="318"/>
      <c r="FD12" s="318"/>
      <c r="FE12" s="318"/>
      <c r="FF12" s="319"/>
      <c r="FG12" s="317"/>
      <c r="FH12" s="318"/>
      <c r="FI12" s="318"/>
      <c r="FJ12" s="318"/>
      <c r="FK12" s="318"/>
      <c r="FL12" s="318"/>
      <c r="FM12" s="318"/>
      <c r="FN12" s="318"/>
      <c r="FO12" s="318"/>
      <c r="FP12" s="318"/>
      <c r="FQ12" s="318"/>
      <c r="FR12" s="318"/>
      <c r="FS12" s="318"/>
      <c r="FT12" s="318"/>
      <c r="FU12" s="318"/>
      <c r="FV12" s="318"/>
      <c r="FW12" s="318"/>
      <c r="FX12" s="318"/>
      <c r="FY12" s="318"/>
      <c r="FZ12" s="319"/>
    </row>
    <row r="13" spans="1:182" s="323" customFormat="1" ht="19.5" customHeight="1">
      <c r="A13" s="798">
        <f>'表紙'!$G$12</f>
        <v>0</v>
      </c>
      <c r="B13" s="798">
        <f>'表紙'!$G$14</f>
        <v>0</v>
      </c>
      <c r="C13" s="799">
        <f>'表紙'!$G$18</f>
        <v>0</v>
      </c>
      <c r="D13" s="800" t="e">
        <f>VLOOKUP(C13,リスト!$A$3:$B$9,2,FALSE)</f>
        <v>#N/A</v>
      </c>
      <c r="E13" s="798" t="s">
        <v>356</v>
      </c>
      <c r="F13" s="801">
        <f>'表紙'!$G$16</f>
        <v>0</v>
      </c>
      <c r="G13" s="313"/>
      <c r="H13" s="314">
        <f>IF('通級指導教室'!B24&gt;="○",1,"")</f>
      </c>
      <c r="I13" s="1006" t="e">
        <f t="shared" si="2"/>
        <v>#N/A</v>
      </c>
      <c r="J13" s="1007" t="e">
        <f>IF($D13=1,'通級指導教室'!F24,"")</f>
        <v>#N/A</v>
      </c>
      <c r="K13" s="1008" t="e">
        <f>IF($D13=1,'通級指導教室'!G24,"")</f>
        <v>#N/A</v>
      </c>
      <c r="L13" s="1008" t="e">
        <f>IF($D13=1,'通級指導教室'!H24,"")</f>
        <v>#N/A</v>
      </c>
      <c r="M13" s="1008" t="e">
        <f>IF($D13=1,'通級指導教室'!I24,"")</f>
        <v>#N/A</v>
      </c>
      <c r="N13" s="1008" t="e">
        <f>IF($D13=1,'通級指導教室'!J24,"")</f>
        <v>#N/A</v>
      </c>
      <c r="O13" s="1008" t="e">
        <f>IF($D13=1,'通級指導教室'!K24,"")</f>
        <v>#N/A</v>
      </c>
      <c r="P13" s="1008" t="e">
        <f>IF($D13=2,'通級指導教室'!F24,"")</f>
        <v>#N/A</v>
      </c>
      <c r="Q13" s="1008" t="e">
        <f>IF($D13=2,'通級指導教室'!G24,"")</f>
        <v>#N/A</v>
      </c>
      <c r="R13" s="1009" t="e">
        <f>IF($D13=2,'通級指導教室'!H24,"")</f>
        <v>#N/A</v>
      </c>
      <c r="S13" s="1007" t="e">
        <f>IF($D13=1,'通級指導教室'!F25,"")</f>
        <v>#N/A</v>
      </c>
      <c r="T13" s="1008" t="e">
        <f>IF($D13=1,'通級指導教室'!G25,"")</f>
        <v>#N/A</v>
      </c>
      <c r="U13" s="1008" t="e">
        <f>IF($D13=1,'通級指導教室'!H25,"")</f>
        <v>#N/A</v>
      </c>
      <c r="V13" s="1008" t="e">
        <f>IF($D13=1,'通級指導教室'!I25,"")</f>
        <v>#N/A</v>
      </c>
      <c r="W13" s="1008" t="e">
        <f>IF($D13=1,'通級指導教室'!J25,"")</f>
        <v>#N/A</v>
      </c>
      <c r="X13" s="1008" t="e">
        <f>IF($D13=1,'通級指導教室'!K25,"")</f>
        <v>#N/A</v>
      </c>
      <c r="Y13" s="1008" t="e">
        <f>IF($D13=2,'通級指導教室'!F25,"")</f>
        <v>#N/A</v>
      </c>
      <c r="Z13" s="1008" t="e">
        <f>IF($D13=2,'通級指導教室'!G25,"")</f>
        <v>#N/A</v>
      </c>
      <c r="AA13" s="1009" t="e">
        <f>IF($D13=2,'通級指導教室'!H25,"")</f>
        <v>#N/A</v>
      </c>
      <c r="AB13" s="1010" t="e">
        <f t="shared" si="3"/>
        <v>#N/A</v>
      </c>
      <c r="AC13" s="315"/>
      <c r="AD13" s="316"/>
      <c r="AE13" s="316"/>
      <c r="AF13" s="316"/>
      <c r="AG13" s="316"/>
      <c r="AH13" s="316"/>
      <c r="AI13" s="317"/>
      <c r="AJ13" s="318"/>
      <c r="AK13" s="318"/>
      <c r="AL13" s="318"/>
      <c r="AM13" s="318"/>
      <c r="AN13" s="320"/>
      <c r="AO13" s="317"/>
      <c r="AP13" s="324"/>
      <c r="AQ13" s="319"/>
      <c r="AR13" s="325"/>
      <c r="AS13" s="326"/>
      <c r="AT13" s="326"/>
      <c r="AU13" s="327"/>
      <c r="AV13" s="317"/>
      <c r="AW13" s="318"/>
      <c r="AX13" s="318"/>
      <c r="AY13" s="310">
        <f>'通級指導教室'!H51</f>
        <v>0</v>
      </c>
      <c r="AZ13" s="310">
        <f>'通級指導教室'!I51</f>
        <v>0</v>
      </c>
      <c r="BA13" s="310">
        <f>'通級指導教室'!J51</f>
        <v>0</v>
      </c>
      <c r="BB13" s="310">
        <f>'通級指導教室'!K51</f>
        <v>0</v>
      </c>
      <c r="BC13" s="310">
        <f>'通級指導教室'!L51</f>
        <v>0</v>
      </c>
      <c r="BD13" s="311">
        <f>'通級指導教室'!M51</f>
        <v>0</v>
      </c>
      <c r="BE13" s="317"/>
      <c r="BF13" s="318"/>
      <c r="BG13" s="318"/>
      <c r="BH13" s="310">
        <f>'通級指導教室'!H52</f>
        <v>0</v>
      </c>
      <c r="BI13" s="310">
        <f>'通級指導教室'!I52</f>
        <v>0</v>
      </c>
      <c r="BJ13" s="310">
        <f>'通級指導教室'!J52</f>
        <v>0</v>
      </c>
      <c r="BK13" s="310">
        <f>'通級指導教室'!K52</f>
        <v>0</v>
      </c>
      <c r="BL13" s="310">
        <f>'通級指導教室'!L52</f>
        <v>0</v>
      </c>
      <c r="BM13" s="311">
        <f>'通級指導教室'!M52</f>
        <v>0</v>
      </c>
      <c r="BN13" s="321"/>
      <c r="BO13" s="318"/>
      <c r="BP13" s="318"/>
      <c r="BQ13" s="310">
        <f>'通級指導教室'!H73</f>
        <v>0</v>
      </c>
      <c r="BR13" s="310">
        <f>'通級指導教室'!I73</f>
        <v>0</v>
      </c>
      <c r="BS13" s="310">
        <f>'通級指導教室'!J73</f>
        <v>0</v>
      </c>
      <c r="BT13" s="310">
        <f>'通級指導教室'!K73</f>
        <v>0</v>
      </c>
      <c r="BU13" s="310">
        <f>'通級指導教室'!L73</f>
        <v>0</v>
      </c>
      <c r="BV13" s="310">
        <f>'通級指導教室'!M73</f>
        <v>0</v>
      </c>
      <c r="BW13" s="310">
        <f>'通級指導教室'!N73</f>
        <v>0</v>
      </c>
      <c r="BX13" s="310">
        <f>'通級指導教室'!O73</f>
        <v>0</v>
      </c>
      <c r="BY13" s="310">
        <f>'通級指導教室'!P73</f>
        <v>0</v>
      </c>
      <c r="BZ13" s="317"/>
      <c r="CA13" s="318"/>
      <c r="CB13" s="318"/>
      <c r="CC13" s="310">
        <f>'通級指導教室'!H74</f>
        <v>0</v>
      </c>
      <c r="CD13" s="310">
        <f>'通級指導教室'!I74</f>
        <v>0</v>
      </c>
      <c r="CE13" s="310">
        <f>'通級指導教室'!J74</f>
        <v>0</v>
      </c>
      <c r="CF13" s="310">
        <f>'通級指導教室'!K74</f>
        <v>0</v>
      </c>
      <c r="CG13" s="310">
        <f>'通級指導教室'!L74</f>
        <v>0</v>
      </c>
      <c r="CH13" s="310">
        <f>'通級指導教室'!M74</f>
        <v>0</v>
      </c>
      <c r="CI13" s="310">
        <f>'通級指導教室'!N74</f>
        <v>0</v>
      </c>
      <c r="CJ13" s="310">
        <f>'通級指導教室'!O74</f>
        <v>0</v>
      </c>
      <c r="CK13" s="322">
        <f>'通級指導教室'!P74</f>
        <v>0</v>
      </c>
      <c r="CL13" s="291"/>
      <c r="CM13" s="292"/>
      <c r="CN13" s="292"/>
      <c r="CO13" s="292"/>
      <c r="CP13" s="293"/>
      <c r="CQ13" s="376"/>
      <c r="CR13" s="292"/>
      <c r="CS13" s="292"/>
      <c r="CT13" s="377"/>
      <c r="CU13" s="291"/>
      <c r="CV13" s="292"/>
      <c r="CW13" s="292"/>
      <c r="CX13" s="292"/>
      <c r="CY13" s="292"/>
      <c r="CZ13" s="292"/>
      <c r="DA13" s="293"/>
      <c r="DB13" s="376"/>
      <c r="DC13" s="292"/>
      <c r="DD13" s="292"/>
      <c r="DE13" s="292"/>
      <c r="DF13" s="292"/>
      <c r="DG13" s="292"/>
      <c r="DH13" s="293"/>
      <c r="DI13" s="317"/>
      <c r="DJ13" s="318"/>
      <c r="DK13" s="318"/>
      <c r="DL13" s="319"/>
      <c r="DM13" s="317"/>
      <c r="DN13" s="318"/>
      <c r="DO13" s="318"/>
      <c r="DP13" s="319"/>
      <c r="DQ13" s="317"/>
      <c r="DR13" s="318"/>
      <c r="DS13" s="318"/>
      <c r="DT13" s="319"/>
      <c r="DU13" s="317"/>
      <c r="DV13" s="318"/>
      <c r="DW13" s="318"/>
      <c r="DX13" s="318"/>
      <c r="DY13" s="318"/>
      <c r="DZ13" s="318"/>
      <c r="EA13" s="318"/>
      <c r="EB13" s="318"/>
      <c r="EC13" s="318"/>
      <c r="ED13" s="318"/>
      <c r="EE13" s="318"/>
      <c r="EF13" s="318"/>
      <c r="EG13" s="318"/>
      <c r="EH13" s="318"/>
      <c r="EI13" s="318"/>
      <c r="EJ13" s="318"/>
      <c r="EK13" s="318"/>
      <c r="EL13" s="319"/>
      <c r="EM13" s="317"/>
      <c r="EN13" s="318"/>
      <c r="EO13" s="318"/>
      <c r="EP13" s="318"/>
      <c r="EQ13" s="318"/>
      <c r="ER13" s="318"/>
      <c r="ES13" s="318"/>
      <c r="ET13" s="318"/>
      <c r="EU13" s="318"/>
      <c r="EV13" s="318"/>
      <c r="EW13" s="318"/>
      <c r="EX13" s="318"/>
      <c r="EY13" s="318"/>
      <c r="EZ13" s="318"/>
      <c r="FA13" s="318"/>
      <c r="FB13" s="318"/>
      <c r="FC13" s="318"/>
      <c r="FD13" s="318"/>
      <c r="FE13" s="318"/>
      <c r="FF13" s="319"/>
      <c r="FG13" s="317"/>
      <c r="FH13" s="318"/>
      <c r="FI13" s="318"/>
      <c r="FJ13" s="318"/>
      <c r="FK13" s="318"/>
      <c r="FL13" s="318"/>
      <c r="FM13" s="318"/>
      <c r="FN13" s="318"/>
      <c r="FO13" s="318"/>
      <c r="FP13" s="318"/>
      <c r="FQ13" s="318"/>
      <c r="FR13" s="318"/>
      <c r="FS13" s="318"/>
      <c r="FT13" s="318"/>
      <c r="FU13" s="318"/>
      <c r="FV13" s="318"/>
      <c r="FW13" s="318"/>
      <c r="FX13" s="318"/>
      <c r="FY13" s="318"/>
      <c r="FZ13" s="319"/>
    </row>
    <row r="14" spans="1:182" s="323" customFormat="1" ht="19.5" customHeight="1" thickBot="1">
      <c r="A14" s="802">
        <f>'表紙'!$G$12</f>
        <v>0</v>
      </c>
      <c r="B14" s="802">
        <f>'表紙'!$G$14</f>
        <v>0</v>
      </c>
      <c r="C14" s="803">
        <f>'表紙'!$G$18</f>
        <v>0</v>
      </c>
      <c r="D14" s="804" t="e">
        <f>VLOOKUP(C14,リスト!$A$3:$B$9,2,FALSE)</f>
        <v>#N/A</v>
      </c>
      <c r="E14" s="802" t="s">
        <v>14</v>
      </c>
      <c r="F14" s="805">
        <f>'表紙'!$G$16</f>
        <v>0</v>
      </c>
      <c r="G14" s="329"/>
      <c r="H14" s="314">
        <f>IF('通級指導教室'!B26&gt;="○",1,"")</f>
      </c>
      <c r="I14" s="1011" t="e">
        <f t="shared" si="2"/>
        <v>#N/A</v>
      </c>
      <c r="J14" s="1012" t="e">
        <f>IF($D14=1,'通級指導教室'!F26,"")</f>
        <v>#N/A</v>
      </c>
      <c r="K14" s="1013" t="e">
        <f>IF($D14=1,'通級指導教室'!G26,"")</f>
        <v>#N/A</v>
      </c>
      <c r="L14" s="1013" t="e">
        <f>IF($D14=1,'通級指導教室'!H26,"")</f>
        <v>#N/A</v>
      </c>
      <c r="M14" s="1013" t="e">
        <f>IF($D14=1,'通級指導教室'!I26,"")</f>
        <v>#N/A</v>
      </c>
      <c r="N14" s="1013" t="e">
        <f>IF($D14=1,'通級指導教室'!J26,"")</f>
        <v>#N/A</v>
      </c>
      <c r="O14" s="1013" t="e">
        <f>IF($D14=1,'通級指導教室'!K26,"")</f>
        <v>#N/A</v>
      </c>
      <c r="P14" s="1013" t="e">
        <f>IF($D14=2,'通級指導教室'!F26,"")</f>
        <v>#N/A</v>
      </c>
      <c r="Q14" s="1013" t="e">
        <f>IF($D14=2,'通級指導教室'!G26,"")</f>
        <v>#N/A</v>
      </c>
      <c r="R14" s="1014" t="e">
        <f>IF($D14=2,'通級指導教室'!H26,"")</f>
        <v>#N/A</v>
      </c>
      <c r="S14" s="1012" t="e">
        <f>IF($D14=1,'通級指導教室'!F27,"")</f>
        <v>#N/A</v>
      </c>
      <c r="T14" s="1013" t="e">
        <f>IF($D14=1,'通級指導教室'!G27,"")</f>
        <v>#N/A</v>
      </c>
      <c r="U14" s="1013" t="e">
        <f>IF($D14=1,'通級指導教室'!H27,"")</f>
        <v>#N/A</v>
      </c>
      <c r="V14" s="1013" t="e">
        <f>IF($D14=1,'通級指導教室'!I27,"")</f>
        <v>#N/A</v>
      </c>
      <c r="W14" s="1013" t="e">
        <f>IF($D14=1,'通級指導教室'!J27,"")</f>
        <v>#N/A</v>
      </c>
      <c r="X14" s="1013" t="e">
        <f>IF($D14=1,'通級指導教室'!K27,"")</f>
        <v>#N/A</v>
      </c>
      <c r="Y14" s="1013" t="e">
        <f>IF($D14=2,'通級指導教室'!F27,"")</f>
        <v>#N/A</v>
      </c>
      <c r="Z14" s="1013" t="e">
        <f>IF($D14=2,'通級指導教室'!G27,"")</f>
        <v>#N/A</v>
      </c>
      <c r="AA14" s="1014" t="e">
        <f>IF($D14=2,'通級指導教室'!H27,"")</f>
        <v>#N/A</v>
      </c>
      <c r="AB14" s="1015" t="e">
        <f t="shared" si="3"/>
        <v>#N/A</v>
      </c>
      <c r="AC14" s="330"/>
      <c r="AD14" s="331"/>
      <c r="AE14" s="331"/>
      <c r="AF14" s="331"/>
      <c r="AG14" s="331"/>
      <c r="AH14" s="331"/>
      <c r="AI14" s="332"/>
      <c r="AJ14" s="333"/>
      <c r="AK14" s="333"/>
      <c r="AL14" s="333"/>
      <c r="AM14" s="333"/>
      <c r="AN14" s="334"/>
      <c r="AO14" s="332"/>
      <c r="AP14" s="335"/>
      <c r="AQ14" s="336"/>
      <c r="AR14" s="337"/>
      <c r="AS14" s="338"/>
      <c r="AT14" s="338"/>
      <c r="AU14" s="339"/>
      <c r="AV14" s="332"/>
      <c r="AW14" s="333"/>
      <c r="AX14" s="333"/>
      <c r="AY14" s="340">
        <f>'通級指導教室'!H53</f>
        <v>0</v>
      </c>
      <c r="AZ14" s="340">
        <f>'通級指導教室'!I53</f>
        <v>0</v>
      </c>
      <c r="BA14" s="340">
        <f>'通級指導教室'!J53</f>
        <v>0</v>
      </c>
      <c r="BB14" s="340">
        <f>'通級指導教室'!K53</f>
        <v>0</v>
      </c>
      <c r="BC14" s="340">
        <f>'通級指導教室'!L53</f>
        <v>0</v>
      </c>
      <c r="BD14" s="341">
        <f>'通級指導教室'!M53</f>
        <v>0</v>
      </c>
      <c r="BE14" s="332"/>
      <c r="BF14" s="333"/>
      <c r="BG14" s="333"/>
      <c r="BH14" s="340">
        <f>'通級指導教室'!H54</f>
        <v>0</v>
      </c>
      <c r="BI14" s="340">
        <f>'通級指導教室'!I54</f>
        <v>0</v>
      </c>
      <c r="BJ14" s="340">
        <f>'通級指導教室'!J54</f>
        <v>0</v>
      </c>
      <c r="BK14" s="340">
        <f>'通級指導教室'!K54</f>
        <v>0</v>
      </c>
      <c r="BL14" s="340">
        <f>'通級指導教室'!L54</f>
        <v>0</v>
      </c>
      <c r="BM14" s="341">
        <f>'通級指導教室'!M54</f>
        <v>0</v>
      </c>
      <c r="BN14" s="342"/>
      <c r="BO14" s="333"/>
      <c r="BP14" s="333"/>
      <c r="BQ14" s="340">
        <f>'通級指導教室'!H75</f>
        <v>0</v>
      </c>
      <c r="BR14" s="340">
        <f>'通級指導教室'!I75</f>
        <v>0</v>
      </c>
      <c r="BS14" s="340">
        <f>'通級指導教室'!J75</f>
        <v>0</v>
      </c>
      <c r="BT14" s="340">
        <f>'通級指導教室'!K75</f>
        <v>0</v>
      </c>
      <c r="BU14" s="340">
        <f>'通級指導教室'!L75</f>
        <v>0</v>
      </c>
      <c r="BV14" s="340">
        <f>'通級指導教室'!M75</f>
        <v>0</v>
      </c>
      <c r="BW14" s="340">
        <f>'通級指導教室'!N75</f>
        <v>0</v>
      </c>
      <c r="BX14" s="340">
        <f>'通級指導教室'!O75</f>
        <v>0</v>
      </c>
      <c r="BY14" s="340">
        <f>'通級指導教室'!P75</f>
        <v>0</v>
      </c>
      <c r="BZ14" s="332"/>
      <c r="CA14" s="333"/>
      <c r="CB14" s="333"/>
      <c r="CC14" s="340">
        <f>'通級指導教室'!H76</f>
        <v>0</v>
      </c>
      <c r="CD14" s="340">
        <f>'通級指導教室'!I76</f>
        <v>0</v>
      </c>
      <c r="CE14" s="340">
        <f>'通級指導教室'!J76</f>
        <v>0</v>
      </c>
      <c r="CF14" s="340">
        <f>'通級指導教室'!K76</f>
        <v>0</v>
      </c>
      <c r="CG14" s="340">
        <f>'通級指導教室'!L76</f>
        <v>0</v>
      </c>
      <c r="CH14" s="340">
        <f>'通級指導教室'!M76</f>
        <v>0</v>
      </c>
      <c r="CI14" s="340">
        <f>'通級指導教室'!N76</f>
        <v>0</v>
      </c>
      <c r="CJ14" s="340">
        <f>'通級指導教室'!O76</f>
        <v>0</v>
      </c>
      <c r="CK14" s="343">
        <f>'通級指導教室'!P76</f>
        <v>0</v>
      </c>
      <c r="CL14" s="294"/>
      <c r="CM14" s="295"/>
      <c r="CN14" s="295"/>
      <c r="CO14" s="295"/>
      <c r="CP14" s="296"/>
      <c r="CQ14" s="383"/>
      <c r="CR14" s="295"/>
      <c r="CS14" s="295"/>
      <c r="CT14" s="384"/>
      <c r="CU14" s="294"/>
      <c r="CV14" s="295"/>
      <c r="CW14" s="295"/>
      <c r="CX14" s="295"/>
      <c r="CY14" s="295"/>
      <c r="CZ14" s="295"/>
      <c r="DA14" s="296"/>
      <c r="DB14" s="383"/>
      <c r="DC14" s="295"/>
      <c r="DD14" s="295"/>
      <c r="DE14" s="295"/>
      <c r="DF14" s="295"/>
      <c r="DG14" s="295"/>
      <c r="DH14" s="296"/>
      <c r="DI14" s="332"/>
      <c r="DJ14" s="333"/>
      <c r="DK14" s="333"/>
      <c r="DL14" s="336"/>
      <c r="DM14" s="332"/>
      <c r="DN14" s="333"/>
      <c r="DO14" s="333"/>
      <c r="DP14" s="336"/>
      <c r="DQ14" s="332"/>
      <c r="DR14" s="333"/>
      <c r="DS14" s="333"/>
      <c r="DT14" s="336"/>
      <c r="DU14" s="332"/>
      <c r="DV14" s="333"/>
      <c r="DW14" s="333"/>
      <c r="DX14" s="333"/>
      <c r="DY14" s="333"/>
      <c r="DZ14" s="333"/>
      <c r="EA14" s="333"/>
      <c r="EB14" s="333"/>
      <c r="EC14" s="333"/>
      <c r="ED14" s="333"/>
      <c r="EE14" s="333"/>
      <c r="EF14" s="333"/>
      <c r="EG14" s="333"/>
      <c r="EH14" s="333"/>
      <c r="EI14" s="333"/>
      <c r="EJ14" s="333"/>
      <c r="EK14" s="333"/>
      <c r="EL14" s="336"/>
      <c r="EM14" s="332"/>
      <c r="EN14" s="333"/>
      <c r="EO14" s="333"/>
      <c r="EP14" s="333"/>
      <c r="EQ14" s="333"/>
      <c r="ER14" s="333"/>
      <c r="ES14" s="333"/>
      <c r="ET14" s="333"/>
      <c r="EU14" s="333"/>
      <c r="EV14" s="333"/>
      <c r="EW14" s="333"/>
      <c r="EX14" s="333"/>
      <c r="EY14" s="333"/>
      <c r="EZ14" s="333"/>
      <c r="FA14" s="333"/>
      <c r="FB14" s="333"/>
      <c r="FC14" s="333"/>
      <c r="FD14" s="333"/>
      <c r="FE14" s="333"/>
      <c r="FF14" s="336"/>
      <c r="FG14" s="332"/>
      <c r="FH14" s="333"/>
      <c r="FI14" s="333"/>
      <c r="FJ14" s="333"/>
      <c r="FK14" s="333"/>
      <c r="FL14" s="333"/>
      <c r="FM14" s="333"/>
      <c r="FN14" s="333"/>
      <c r="FO14" s="333"/>
      <c r="FP14" s="333"/>
      <c r="FQ14" s="333"/>
      <c r="FR14" s="333"/>
      <c r="FS14" s="333"/>
      <c r="FT14" s="333"/>
      <c r="FU14" s="333"/>
      <c r="FV14" s="333"/>
      <c r="FW14" s="333"/>
      <c r="FX14" s="333"/>
      <c r="FY14" s="333"/>
      <c r="FZ14" s="336"/>
    </row>
    <row r="15" spans="1:182" s="226" customFormat="1" ht="13.5">
      <c r="A15" s="227"/>
      <c r="B15" s="227"/>
      <c r="C15" s="228"/>
      <c r="D15" s="228"/>
      <c r="E15" s="228"/>
      <c r="F15" s="229"/>
      <c r="G15" s="229"/>
      <c r="H15" s="229"/>
      <c r="I15" s="228"/>
      <c r="J15" s="228"/>
      <c r="K15" s="228"/>
      <c r="L15" s="228"/>
      <c r="M15" s="228"/>
      <c r="N15" s="228"/>
      <c r="O15" s="228"/>
      <c r="P15" s="228"/>
      <c r="Q15" s="228"/>
      <c r="R15" s="228"/>
      <c r="S15" s="228"/>
      <c r="T15" s="228"/>
      <c r="U15" s="228"/>
      <c r="V15" s="228"/>
      <c r="W15" s="228"/>
      <c r="X15" s="228"/>
      <c r="Y15" s="228"/>
      <c r="Z15" s="228"/>
      <c r="AA15" s="228"/>
      <c r="AB15" s="228"/>
      <c r="AC15" s="230"/>
      <c r="AD15" s="230"/>
      <c r="AE15" s="230"/>
      <c r="AF15" s="230"/>
      <c r="AG15" s="230"/>
      <c r="AH15" s="230"/>
      <c r="AI15" s="228"/>
      <c r="AJ15" s="228"/>
      <c r="AK15" s="228"/>
      <c r="AL15" s="228"/>
      <c r="AM15" s="228"/>
      <c r="AN15" s="228"/>
      <c r="AO15" s="228"/>
      <c r="AP15" s="228"/>
      <c r="AQ15" s="228"/>
      <c r="AR15" s="228"/>
      <c r="AS15" s="228"/>
      <c r="AT15" s="228"/>
      <c r="AU15" s="228"/>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231"/>
      <c r="DJ15" s="231"/>
      <c r="DK15" s="231"/>
      <c r="DL15" s="231"/>
      <c r="DM15" s="231"/>
      <c r="DN15" s="231"/>
      <c r="DO15" s="231"/>
      <c r="DP15" s="231"/>
      <c r="DQ15" s="231"/>
      <c r="DR15" s="231"/>
      <c r="DS15" s="231"/>
      <c r="DT15" s="231"/>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row>
    <row r="16" spans="163:182" ht="3.75" customHeight="1">
      <c r="FG16" s="226"/>
      <c r="FH16" s="226"/>
      <c r="FI16" s="226"/>
      <c r="FJ16" s="226"/>
      <c r="FK16" s="226"/>
      <c r="FL16" s="226"/>
      <c r="FM16" s="226"/>
      <c r="FN16" s="226"/>
      <c r="FO16" s="226"/>
      <c r="FP16" s="226"/>
      <c r="FQ16" s="226"/>
      <c r="FR16" s="226"/>
      <c r="FS16" s="226"/>
      <c r="FT16" s="226"/>
      <c r="FU16" s="226"/>
      <c r="FV16" s="226"/>
      <c r="FW16" s="226"/>
      <c r="FX16" s="226"/>
      <c r="FY16" s="226"/>
      <c r="FZ16" s="226"/>
    </row>
  </sheetData>
  <sheetProtection/>
  <mergeCells count="91">
    <mergeCell ref="DF3:DF4"/>
    <mergeCell ref="DG3:DG4"/>
    <mergeCell ref="DH3:DH4"/>
    <mergeCell ref="CX3:CX4"/>
    <mergeCell ref="CY3:CY4"/>
    <mergeCell ref="CZ3:CZ4"/>
    <mergeCell ref="DA3:DA4"/>
    <mergeCell ref="DB3:DB4"/>
    <mergeCell ref="DD3:DD4"/>
    <mergeCell ref="CN3:CN4"/>
    <mergeCell ref="CO3:CO4"/>
    <mergeCell ref="CP3:CP4"/>
    <mergeCell ref="CQ3:CQ4"/>
    <mergeCell ref="CR3:CR4"/>
    <mergeCell ref="DE3:DE4"/>
    <mergeCell ref="DM1:DP2"/>
    <mergeCell ref="DQ1:DT2"/>
    <mergeCell ref="DU1:EL2"/>
    <mergeCell ref="CL1:CP2"/>
    <mergeCell ref="CQ1:CT2"/>
    <mergeCell ref="CS3:CS4"/>
    <mergeCell ref="CT3:CT4"/>
    <mergeCell ref="CV3:CV4"/>
    <mergeCell ref="DC3:DC4"/>
    <mergeCell ref="CU1:DH1"/>
    <mergeCell ref="AI3:AQ3"/>
    <mergeCell ref="A3:A4"/>
    <mergeCell ref="B3:B4"/>
    <mergeCell ref="G3:G4"/>
    <mergeCell ref="AV1:BM2"/>
    <mergeCell ref="DI1:DL2"/>
    <mergeCell ref="CU2:DA2"/>
    <mergeCell ref="DB2:DH2"/>
    <mergeCell ref="CL3:CL4"/>
    <mergeCell ref="CM3:CM4"/>
    <mergeCell ref="BE3:BM3"/>
    <mergeCell ref="DO3:DP3"/>
    <mergeCell ref="C3:D4"/>
    <mergeCell ref="E3:E4"/>
    <mergeCell ref="F3:F4"/>
    <mergeCell ref="I3:I4"/>
    <mergeCell ref="J3:R3"/>
    <mergeCell ref="DK3:DL3"/>
    <mergeCell ref="AB3:AB4"/>
    <mergeCell ref="AC3:AH3"/>
    <mergeCell ref="S3:AA3"/>
    <mergeCell ref="BN1:CK2"/>
    <mergeCell ref="BN3:BY3"/>
    <mergeCell ref="DU3:DV3"/>
    <mergeCell ref="DW3:DX3"/>
    <mergeCell ref="H3:H4"/>
    <mergeCell ref="I1:AB2"/>
    <mergeCell ref="AC1:AU2"/>
    <mergeCell ref="AR3:AU3"/>
    <mergeCell ref="AV3:BD3"/>
    <mergeCell ref="DY3:DZ3"/>
    <mergeCell ref="EA3:EB3"/>
    <mergeCell ref="EC3:ED3"/>
    <mergeCell ref="BZ3:CK3"/>
    <mergeCell ref="DS3:DT3"/>
    <mergeCell ref="DQ3:DR3"/>
    <mergeCell ref="DI3:DJ3"/>
    <mergeCell ref="DM3:DN3"/>
    <mergeCell ref="CU3:CU4"/>
    <mergeCell ref="CW3:CW4"/>
    <mergeCell ref="EE3:EF3"/>
    <mergeCell ref="EG3:EH3"/>
    <mergeCell ref="EI3:EJ3"/>
    <mergeCell ref="EK3:EL3"/>
    <mergeCell ref="EO3:EP3"/>
    <mergeCell ref="EQ3:ER3"/>
    <mergeCell ref="ES3:ET3"/>
    <mergeCell ref="EM3:EN3"/>
    <mergeCell ref="FI3:FJ3"/>
    <mergeCell ref="FK3:FL3"/>
    <mergeCell ref="FM3:FN3"/>
    <mergeCell ref="FO3:FP3"/>
    <mergeCell ref="EU3:EV3"/>
    <mergeCell ref="EW3:EX3"/>
    <mergeCell ref="EY3:EZ3"/>
    <mergeCell ref="FA3:FB3"/>
    <mergeCell ref="EM1:FF2"/>
    <mergeCell ref="FG1:FZ2"/>
    <mergeCell ref="FS3:FT3"/>
    <mergeCell ref="FU3:FV3"/>
    <mergeCell ref="FW3:FX3"/>
    <mergeCell ref="FY3:FZ3"/>
    <mergeCell ref="FQ3:FR3"/>
    <mergeCell ref="FC3:FD3"/>
    <mergeCell ref="FE3:FF3"/>
    <mergeCell ref="FG3:FH3"/>
  </mergeCells>
  <printOptions/>
  <pageMargins left="0.7086614173228347" right="0.7086614173228347" top="0.7480314960629921" bottom="0.7480314960629921" header="0.31496062992125984" footer="0.31496062992125984"/>
  <pageSetup fitToWidth="4" horizontalDpi="600" verticalDpi="600" orientation="landscape" paperSize="8" scale="68" r:id="rId2"/>
  <colBreaks count="2" manualBreakCount="2">
    <brk id="47" max="65535" man="1"/>
    <brk id="112" max="65535" man="1"/>
  </colBreaks>
  <drawing r:id="rId1"/>
</worksheet>
</file>

<file path=xl/worksheets/sheet11.xml><?xml version="1.0" encoding="utf-8"?>
<worksheet xmlns="http://schemas.openxmlformats.org/spreadsheetml/2006/main" xmlns:r="http://schemas.openxmlformats.org/officeDocument/2006/relationships">
  <sheetPr>
    <tabColor indexed="45"/>
    <pageSetUpPr fitToPage="1"/>
  </sheetPr>
  <dimension ref="A1:X505"/>
  <sheetViews>
    <sheetView view="pageBreakPreview" zoomScaleSheetLayoutView="100" zoomScalePageLayoutView="0" workbookViewId="0" topLeftCell="A1">
      <selection activeCell="F12" sqref="F12"/>
    </sheetView>
  </sheetViews>
  <sheetFormatPr defaultColWidth="4.625" defaultRowHeight="13.5"/>
  <cols>
    <col min="1" max="1" width="6.125" style="466" customWidth="1"/>
    <col min="2" max="19" width="4.625" style="466" customWidth="1"/>
    <col min="20" max="20" width="5.125" style="466" customWidth="1"/>
    <col min="21" max="22" width="4.625" style="466" customWidth="1"/>
    <col min="23" max="28" width="4.375" style="466" customWidth="1"/>
    <col min="29" max="32" width="4.625" style="466" customWidth="1"/>
    <col min="33" max="33" width="5.125" style="466" bestFit="1" customWidth="1"/>
    <col min="34" max="16384" width="4.625" style="466" customWidth="1"/>
  </cols>
  <sheetData>
    <row r="1" spans="1:18" ht="13.5" customHeight="1">
      <c r="A1" s="1300" t="s">
        <v>533</v>
      </c>
      <c r="B1" s="1300"/>
      <c r="C1" s="1300"/>
      <c r="D1" s="1300"/>
      <c r="E1" s="1300"/>
      <c r="F1" s="1364" t="s">
        <v>477</v>
      </c>
      <c r="G1" s="1364"/>
      <c r="H1" s="1364"/>
      <c r="I1" s="1364"/>
      <c r="J1" s="1364"/>
      <c r="K1" s="1364"/>
      <c r="L1" s="1364"/>
      <c r="M1" s="1364"/>
      <c r="N1" s="1364"/>
      <c r="O1" s="1364"/>
      <c r="P1" s="1364"/>
      <c r="Q1" s="1364"/>
      <c r="R1" s="1364"/>
    </row>
    <row r="2" spans="1:18" ht="17.25" customHeight="1">
      <c r="A2" s="1300"/>
      <c r="B2" s="1300"/>
      <c r="C2" s="1300"/>
      <c r="D2" s="1300"/>
      <c r="E2" s="1300"/>
      <c r="F2" s="1364"/>
      <c r="G2" s="1364"/>
      <c r="H2" s="1364"/>
      <c r="I2" s="1364"/>
      <c r="J2" s="1364"/>
      <c r="K2" s="1364"/>
      <c r="L2" s="1364"/>
      <c r="M2" s="1364"/>
      <c r="N2" s="1364"/>
      <c r="O2" s="1364"/>
      <c r="P2" s="1364"/>
      <c r="Q2" s="1364"/>
      <c r="R2" s="1364"/>
    </row>
    <row r="3" spans="1:18" ht="17.25" customHeight="1" thickBot="1">
      <c r="A3" s="407" t="s">
        <v>535</v>
      </c>
      <c r="B3" s="492"/>
      <c r="C3" s="493"/>
      <c r="D3" s="494"/>
      <c r="E3" s="495"/>
      <c r="F3" s="496"/>
      <c r="G3" s="496"/>
      <c r="H3" s="496"/>
      <c r="I3" s="496"/>
      <c r="J3" s="496"/>
      <c r="K3" s="496"/>
      <c r="L3" s="496"/>
      <c r="M3" s="496"/>
      <c r="N3" s="496"/>
      <c r="O3" s="496"/>
      <c r="P3" s="496"/>
      <c r="Q3" s="496"/>
      <c r="R3" s="496"/>
    </row>
    <row r="4" spans="1:20" ht="13.5" customHeight="1">
      <c r="A4" s="1718" t="s">
        <v>376</v>
      </c>
      <c r="B4" s="1719"/>
      <c r="C4" s="1719"/>
      <c r="D4" s="1719"/>
      <c r="E4" s="1714">
        <f>IF(B10="○",C10&amp;",","")&amp;IF(B12="○",C12&amp;",","")&amp;IF(B14="○",C14&amp;",","")&amp;IF(B16="○",C16&amp;",","")&amp;IF(B18="○",C18&amp;",","")&amp;IF(B20="○",C20&amp;",","")&amp;IF(B22="○",C22&amp;",","")&amp;IF(B24="○",C24&amp;",","")&amp;IF(B26="○",C26,"")</f>
      </c>
      <c r="F4" s="1714"/>
      <c r="G4" s="1714"/>
      <c r="H4" s="1714"/>
      <c r="I4" s="1714"/>
      <c r="J4" s="1714"/>
      <c r="K4" s="1715"/>
      <c r="L4" s="1409" t="s">
        <v>2</v>
      </c>
      <c r="M4" s="1410"/>
      <c r="N4" s="1410">
        <f>'表紙'!G14</f>
        <v>0</v>
      </c>
      <c r="O4" s="1410"/>
      <c r="P4" s="1410"/>
      <c r="Q4" s="1410"/>
      <c r="R4" s="1410"/>
      <c r="S4" s="1410"/>
      <c r="T4" s="1416"/>
    </row>
    <row r="5" spans="1:20" ht="13.5" customHeight="1" thickBot="1">
      <c r="A5" s="1720"/>
      <c r="B5" s="1721"/>
      <c r="C5" s="1721"/>
      <c r="D5" s="1721"/>
      <c r="E5" s="1716"/>
      <c r="F5" s="1716"/>
      <c r="G5" s="1716"/>
      <c r="H5" s="1716"/>
      <c r="I5" s="1716"/>
      <c r="J5" s="1716"/>
      <c r="K5" s="1717"/>
      <c r="L5" s="1417" t="s">
        <v>75</v>
      </c>
      <c r="M5" s="1418"/>
      <c r="N5" s="1418">
        <f>'表紙'!G16</f>
        <v>0</v>
      </c>
      <c r="O5" s="1418"/>
      <c r="P5" s="1418"/>
      <c r="Q5" s="1418"/>
      <c r="R5" s="1418"/>
      <c r="S5" s="1418"/>
      <c r="T5" s="1419"/>
    </row>
    <row r="6" spans="1:20" ht="13.5" customHeight="1">
      <c r="A6" s="1712"/>
      <c r="B6" s="1722" t="s">
        <v>375</v>
      </c>
      <c r="C6" s="1713" t="s">
        <v>42</v>
      </c>
      <c r="D6" s="1713"/>
      <c r="E6" s="1378"/>
      <c r="F6" s="1718" t="s">
        <v>3</v>
      </c>
      <c r="G6" s="1719" t="s">
        <v>4</v>
      </c>
      <c r="H6" s="1719" t="s">
        <v>5</v>
      </c>
      <c r="I6" s="1719" t="s">
        <v>6</v>
      </c>
      <c r="J6" s="1719" t="s">
        <v>7</v>
      </c>
      <c r="K6" s="1377" t="s">
        <v>8</v>
      </c>
      <c r="L6" s="1739" t="s">
        <v>108</v>
      </c>
      <c r="M6" s="1509"/>
      <c r="N6" s="1749" t="s">
        <v>538</v>
      </c>
      <c r="O6" s="1750"/>
      <c r="P6" s="1750"/>
      <c r="Q6" s="1750"/>
      <c r="R6" s="1750"/>
      <c r="S6" s="1750"/>
      <c r="T6" s="1751"/>
    </row>
    <row r="7" spans="1:20" ht="13.5" customHeight="1" thickBot="1">
      <c r="A7" s="1707"/>
      <c r="B7" s="1723"/>
      <c r="C7" s="1708"/>
      <c r="D7" s="1708"/>
      <c r="E7" s="1708"/>
      <c r="F7" s="1720"/>
      <c r="G7" s="1721"/>
      <c r="H7" s="1721"/>
      <c r="I7" s="1721"/>
      <c r="J7" s="1721"/>
      <c r="K7" s="1748"/>
      <c r="L7" s="1740"/>
      <c r="M7" s="1741"/>
      <c r="N7" s="1752"/>
      <c r="O7" s="1753"/>
      <c r="P7" s="1753"/>
      <c r="Q7" s="1753"/>
      <c r="R7" s="1753"/>
      <c r="S7" s="1753"/>
      <c r="T7" s="1754"/>
    </row>
    <row r="8" spans="1:20" ht="13.5" customHeight="1">
      <c r="A8" s="1798" t="s">
        <v>154</v>
      </c>
      <c r="B8" s="1723"/>
      <c r="C8" s="1378" t="s">
        <v>155</v>
      </c>
      <c r="D8" s="1379"/>
      <c r="E8" s="497" t="s">
        <v>103</v>
      </c>
      <c r="F8" s="806">
        <f aca="true" t="shared" si="0" ref="F8:K9">SUM(F10,F12,F14,F16,F18,F20,F22,F24,F26)</f>
        <v>0</v>
      </c>
      <c r="G8" s="807">
        <f t="shared" si="0"/>
        <v>0</v>
      </c>
      <c r="H8" s="807">
        <f t="shared" si="0"/>
        <v>0</v>
      </c>
      <c r="I8" s="807">
        <f t="shared" si="0"/>
        <v>0</v>
      </c>
      <c r="J8" s="807">
        <f t="shared" si="0"/>
        <v>0</v>
      </c>
      <c r="K8" s="808">
        <f t="shared" si="0"/>
        <v>0</v>
      </c>
      <c r="L8" s="1764">
        <f aca="true" t="shared" si="1" ref="L8:L15">SUM(F8:K8)</f>
        <v>0</v>
      </c>
      <c r="M8" s="1765"/>
      <c r="N8" s="1752"/>
      <c r="O8" s="1753"/>
      <c r="P8" s="1753"/>
      <c r="Q8" s="1753"/>
      <c r="R8" s="1753"/>
      <c r="S8" s="1753"/>
      <c r="T8" s="1754"/>
    </row>
    <row r="9" spans="1:20" ht="13.5" customHeight="1" thickBot="1">
      <c r="A9" s="1799"/>
      <c r="B9" s="1724"/>
      <c r="C9" s="1708"/>
      <c r="D9" s="1725"/>
      <c r="E9" s="479" t="s">
        <v>104</v>
      </c>
      <c r="F9" s="809">
        <f t="shared" si="0"/>
        <v>0</v>
      </c>
      <c r="G9" s="810">
        <f t="shared" si="0"/>
        <v>0</v>
      </c>
      <c r="H9" s="810">
        <f t="shared" si="0"/>
        <v>0</v>
      </c>
      <c r="I9" s="810">
        <f t="shared" si="0"/>
        <v>0</v>
      </c>
      <c r="J9" s="810">
        <f t="shared" si="0"/>
        <v>0</v>
      </c>
      <c r="K9" s="811">
        <f t="shared" si="0"/>
        <v>0</v>
      </c>
      <c r="L9" s="1762">
        <f t="shared" si="1"/>
        <v>0</v>
      </c>
      <c r="M9" s="1763"/>
      <c r="N9" s="1752"/>
      <c r="O9" s="1753"/>
      <c r="P9" s="1753"/>
      <c r="Q9" s="1753"/>
      <c r="R9" s="1753"/>
      <c r="S9" s="1753"/>
      <c r="T9" s="1754"/>
    </row>
    <row r="10" spans="1:20" ht="13.5" customHeight="1">
      <c r="A10" s="1736" t="s">
        <v>244</v>
      </c>
      <c r="B10" s="1726"/>
      <c r="C10" s="1379" t="s">
        <v>15</v>
      </c>
      <c r="D10" s="1719"/>
      <c r="E10" s="498" t="s">
        <v>103</v>
      </c>
      <c r="F10" s="812"/>
      <c r="G10" s="813"/>
      <c r="H10" s="813"/>
      <c r="I10" s="813"/>
      <c r="J10" s="813"/>
      <c r="K10" s="814"/>
      <c r="L10" s="1746">
        <f t="shared" si="1"/>
        <v>0</v>
      </c>
      <c r="M10" s="1747"/>
      <c r="N10" s="1752"/>
      <c r="O10" s="1753"/>
      <c r="P10" s="1753"/>
      <c r="Q10" s="1753"/>
      <c r="R10" s="1753"/>
      <c r="S10" s="1753"/>
      <c r="T10" s="1754"/>
    </row>
    <row r="11" spans="1:20" ht="13.5" customHeight="1" thickBot="1">
      <c r="A11" s="1737"/>
      <c r="B11" s="1727"/>
      <c r="C11" s="1725"/>
      <c r="D11" s="1721"/>
      <c r="E11" s="479" t="s">
        <v>104</v>
      </c>
      <c r="F11" s="815"/>
      <c r="G11" s="816"/>
      <c r="H11" s="816"/>
      <c r="I11" s="816"/>
      <c r="J11" s="816"/>
      <c r="K11" s="817"/>
      <c r="L11" s="1766">
        <f t="shared" si="1"/>
        <v>0</v>
      </c>
      <c r="M11" s="1767"/>
      <c r="N11" s="1752"/>
      <c r="O11" s="1753"/>
      <c r="P11" s="1753"/>
      <c r="Q11" s="1753"/>
      <c r="R11" s="1753"/>
      <c r="S11" s="1753"/>
      <c r="T11" s="1754"/>
    </row>
    <row r="12" spans="1:20" ht="13.5" customHeight="1">
      <c r="A12" s="1737"/>
      <c r="B12" s="1726"/>
      <c r="C12" s="1379" t="s">
        <v>105</v>
      </c>
      <c r="D12" s="1719"/>
      <c r="E12" s="498" t="s">
        <v>103</v>
      </c>
      <c r="F12" s="818"/>
      <c r="G12" s="819"/>
      <c r="H12" s="819"/>
      <c r="I12" s="819"/>
      <c r="J12" s="819"/>
      <c r="K12" s="820"/>
      <c r="L12" s="1746">
        <f t="shared" si="1"/>
        <v>0</v>
      </c>
      <c r="M12" s="1747"/>
      <c r="N12" s="1752"/>
      <c r="O12" s="1753"/>
      <c r="P12" s="1753"/>
      <c r="Q12" s="1753"/>
      <c r="R12" s="1753"/>
      <c r="S12" s="1753"/>
      <c r="T12" s="1754"/>
    </row>
    <row r="13" spans="1:20" ht="13.5" customHeight="1" thickBot="1">
      <c r="A13" s="1737"/>
      <c r="B13" s="1727"/>
      <c r="C13" s="1725"/>
      <c r="D13" s="1721"/>
      <c r="E13" s="479" t="s">
        <v>104</v>
      </c>
      <c r="F13" s="815"/>
      <c r="G13" s="816"/>
      <c r="H13" s="816"/>
      <c r="I13" s="816"/>
      <c r="J13" s="816"/>
      <c r="K13" s="817"/>
      <c r="L13" s="1766">
        <f t="shared" si="1"/>
        <v>0</v>
      </c>
      <c r="M13" s="1767"/>
      <c r="N13" s="1752"/>
      <c r="O13" s="1753"/>
      <c r="P13" s="1753"/>
      <c r="Q13" s="1753"/>
      <c r="R13" s="1753"/>
      <c r="S13" s="1753"/>
      <c r="T13" s="1754"/>
    </row>
    <row r="14" spans="1:20" ht="13.5" customHeight="1">
      <c r="A14" s="1737"/>
      <c r="B14" s="1726"/>
      <c r="C14" s="1379" t="s">
        <v>355</v>
      </c>
      <c r="D14" s="1719"/>
      <c r="E14" s="498" t="s">
        <v>103</v>
      </c>
      <c r="F14" s="818"/>
      <c r="G14" s="819"/>
      <c r="H14" s="819"/>
      <c r="I14" s="819"/>
      <c r="J14" s="819"/>
      <c r="K14" s="820"/>
      <c r="L14" s="1742">
        <f t="shared" si="1"/>
        <v>0</v>
      </c>
      <c r="M14" s="1743"/>
      <c r="N14" s="1752"/>
      <c r="O14" s="1753"/>
      <c r="P14" s="1753"/>
      <c r="Q14" s="1753"/>
      <c r="R14" s="1753"/>
      <c r="S14" s="1753"/>
      <c r="T14" s="1754"/>
    </row>
    <row r="15" spans="1:20" ht="13.5" customHeight="1" thickBot="1">
      <c r="A15" s="1737"/>
      <c r="B15" s="1727"/>
      <c r="C15" s="1725"/>
      <c r="D15" s="1721"/>
      <c r="E15" s="479" t="s">
        <v>104</v>
      </c>
      <c r="F15" s="815"/>
      <c r="G15" s="816"/>
      <c r="H15" s="816"/>
      <c r="I15" s="816"/>
      <c r="J15" s="816"/>
      <c r="K15" s="817"/>
      <c r="L15" s="1744">
        <f t="shared" si="1"/>
        <v>0</v>
      </c>
      <c r="M15" s="1745"/>
      <c r="N15" s="1752"/>
      <c r="O15" s="1753"/>
      <c r="P15" s="1753"/>
      <c r="Q15" s="1753"/>
      <c r="R15" s="1753"/>
      <c r="S15" s="1753"/>
      <c r="T15" s="1754"/>
    </row>
    <row r="16" spans="1:20" ht="13.5" customHeight="1">
      <c r="A16" s="1737"/>
      <c r="B16" s="1726"/>
      <c r="C16" s="1379" t="s">
        <v>91</v>
      </c>
      <c r="D16" s="1719"/>
      <c r="E16" s="498" t="s">
        <v>103</v>
      </c>
      <c r="F16" s="818"/>
      <c r="G16" s="819"/>
      <c r="H16" s="819"/>
      <c r="I16" s="819"/>
      <c r="J16" s="819"/>
      <c r="K16" s="820"/>
      <c r="L16" s="1746">
        <f aca="true" t="shared" si="2" ref="L16:L27">SUM(F16:K16)</f>
        <v>0</v>
      </c>
      <c r="M16" s="1747"/>
      <c r="N16" s="1752"/>
      <c r="O16" s="1753"/>
      <c r="P16" s="1753"/>
      <c r="Q16" s="1753"/>
      <c r="R16" s="1753"/>
      <c r="S16" s="1753"/>
      <c r="T16" s="1754"/>
    </row>
    <row r="17" spans="1:20" ht="13.5" customHeight="1" thickBot="1">
      <c r="A17" s="1737"/>
      <c r="B17" s="1727"/>
      <c r="C17" s="1725"/>
      <c r="D17" s="1721"/>
      <c r="E17" s="479" t="s">
        <v>104</v>
      </c>
      <c r="F17" s="815"/>
      <c r="G17" s="816"/>
      <c r="H17" s="816"/>
      <c r="I17" s="816"/>
      <c r="J17" s="816"/>
      <c r="K17" s="817"/>
      <c r="L17" s="1762">
        <f t="shared" si="2"/>
        <v>0</v>
      </c>
      <c r="M17" s="1763"/>
      <c r="N17" s="1752"/>
      <c r="O17" s="1753"/>
      <c r="P17" s="1753"/>
      <c r="Q17" s="1753"/>
      <c r="R17" s="1753"/>
      <c r="S17" s="1753"/>
      <c r="T17" s="1754"/>
    </row>
    <row r="18" spans="1:20" ht="13.5" customHeight="1">
      <c r="A18" s="1737"/>
      <c r="B18" s="1726"/>
      <c r="C18" s="1379" t="s">
        <v>98</v>
      </c>
      <c r="D18" s="1719"/>
      <c r="E18" s="498" t="s">
        <v>103</v>
      </c>
      <c r="F18" s="818"/>
      <c r="G18" s="819"/>
      <c r="H18" s="819"/>
      <c r="I18" s="819"/>
      <c r="J18" s="819"/>
      <c r="K18" s="820"/>
      <c r="L18" s="1746">
        <f t="shared" si="2"/>
        <v>0</v>
      </c>
      <c r="M18" s="1747"/>
      <c r="N18" s="1752"/>
      <c r="O18" s="1753"/>
      <c r="P18" s="1753"/>
      <c r="Q18" s="1753"/>
      <c r="R18" s="1753"/>
      <c r="S18" s="1753"/>
      <c r="T18" s="1754"/>
    </row>
    <row r="19" spans="1:20" ht="13.5" customHeight="1" thickBot="1">
      <c r="A19" s="1737"/>
      <c r="B19" s="1727"/>
      <c r="C19" s="1725"/>
      <c r="D19" s="1721"/>
      <c r="E19" s="479" t="s">
        <v>104</v>
      </c>
      <c r="F19" s="815"/>
      <c r="G19" s="816"/>
      <c r="H19" s="816"/>
      <c r="I19" s="816"/>
      <c r="J19" s="816"/>
      <c r="K19" s="817"/>
      <c r="L19" s="1766">
        <f t="shared" si="2"/>
        <v>0</v>
      </c>
      <c r="M19" s="1767"/>
      <c r="N19" s="1752"/>
      <c r="O19" s="1753"/>
      <c r="P19" s="1753"/>
      <c r="Q19" s="1753"/>
      <c r="R19" s="1753"/>
      <c r="S19" s="1753"/>
      <c r="T19" s="1754"/>
    </row>
    <row r="20" spans="1:20" ht="13.5" customHeight="1">
      <c r="A20" s="1737"/>
      <c r="B20" s="1726"/>
      <c r="C20" s="1379" t="s">
        <v>106</v>
      </c>
      <c r="D20" s="1719"/>
      <c r="E20" s="498" t="s">
        <v>103</v>
      </c>
      <c r="F20" s="818"/>
      <c r="G20" s="819"/>
      <c r="H20" s="819"/>
      <c r="I20" s="819"/>
      <c r="J20" s="819"/>
      <c r="K20" s="820"/>
      <c r="L20" s="1746">
        <f t="shared" si="2"/>
        <v>0</v>
      </c>
      <c r="M20" s="1747"/>
      <c r="N20" s="1752"/>
      <c r="O20" s="1753"/>
      <c r="P20" s="1753"/>
      <c r="Q20" s="1753"/>
      <c r="R20" s="1753"/>
      <c r="S20" s="1753"/>
      <c r="T20" s="1754"/>
    </row>
    <row r="21" spans="1:20" ht="13.5" customHeight="1" thickBot="1">
      <c r="A21" s="1737"/>
      <c r="B21" s="1727"/>
      <c r="C21" s="1725"/>
      <c r="D21" s="1721"/>
      <c r="E21" s="479" t="s">
        <v>104</v>
      </c>
      <c r="F21" s="815"/>
      <c r="G21" s="816"/>
      <c r="H21" s="816"/>
      <c r="I21" s="816"/>
      <c r="J21" s="816"/>
      <c r="K21" s="817"/>
      <c r="L21" s="1766">
        <f t="shared" si="2"/>
        <v>0</v>
      </c>
      <c r="M21" s="1767"/>
      <c r="N21" s="1752"/>
      <c r="O21" s="1753"/>
      <c r="P21" s="1753"/>
      <c r="Q21" s="1753"/>
      <c r="R21" s="1753"/>
      <c r="S21" s="1753"/>
      <c r="T21" s="1754"/>
    </row>
    <row r="22" spans="1:20" ht="13.5" customHeight="1">
      <c r="A22" s="1737"/>
      <c r="B22" s="1726"/>
      <c r="C22" s="1379" t="s">
        <v>107</v>
      </c>
      <c r="D22" s="1719"/>
      <c r="E22" s="498" t="s">
        <v>103</v>
      </c>
      <c r="F22" s="818"/>
      <c r="G22" s="819"/>
      <c r="H22" s="819"/>
      <c r="I22" s="819"/>
      <c r="J22" s="819"/>
      <c r="K22" s="820"/>
      <c r="L22" s="1746">
        <f t="shared" si="2"/>
        <v>0</v>
      </c>
      <c r="M22" s="1747"/>
      <c r="N22" s="1752"/>
      <c r="O22" s="1753"/>
      <c r="P22" s="1753"/>
      <c r="Q22" s="1753"/>
      <c r="R22" s="1753"/>
      <c r="S22" s="1753"/>
      <c r="T22" s="1754"/>
    </row>
    <row r="23" spans="1:20" ht="13.5" customHeight="1" thickBot="1">
      <c r="A23" s="1737"/>
      <c r="B23" s="1727"/>
      <c r="C23" s="1725"/>
      <c r="D23" s="1721"/>
      <c r="E23" s="479" t="s">
        <v>104</v>
      </c>
      <c r="F23" s="815"/>
      <c r="G23" s="816"/>
      <c r="H23" s="816"/>
      <c r="I23" s="816"/>
      <c r="J23" s="816"/>
      <c r="K23" s="817"/>
      <c r="L23" s="1766">
        <f t="shared" si="2"/>
        <v>0</v>
      </c>
      <c r="M23" s="1767"/>
      <c r="N23" s="1752"/>
      <c r="O23" s="1753"/>
      <c r="P23" s="1753"/>
      <c r="Q23" s="1753"/>
      <c r="R23" s="1753"/>
      <c r="S23" s="1753"/>
      <c r="T23" s="1754"/>
    </row>
    <row r="24" spans="1:20" ht="13.5" customHeight="1">
      <c r="A24" s="1737"/>
      <c r="B24" s="1726"/>
      <c r="C24" s="1379" t="s">
        <v>84</v>
      </c>
      <c r="D24" s="1719"/>
      <c r="E24" s="498" t="s">
        <v>103</v>
      </c>
      <c r="F24" s="818"/>
      <c r="G24" s="819"/>
      <c r="H24" s="819"/>
      <c r="I24" s="819"/>
      <c r="J24" s="819"/>
      <c r="K24" s="820"/>
      <c r="L24" s="1746">
        <f t="shared" si="2"/>
        <v>0</v>
      </c>
      <c r="M24" s="1747"/>
      <c r="N24" s="1752"/>
      <c r="O24" s="1753"/>
      <c r="P24" s="1753"/>
      <c r="Q24" s="1753"/>
      <c r="R24" s="1753"/>
      <c r="S24" s="1753"/>
      <c r="T24" s="1754"/>
    </row>
    <row r="25" spans="1:20" ht="13.5" customHeight="1" thickBot="1">
      <c r="A25" s="1737"/>
      <c r="B25" s="1727"/>
      <c r="C25" s="1725"/>
      <c r="D25" s="1721"/>
      <c r="E25" s="479" t="s">
        <v>104</v>
      </c>
      <c r="F25" s="815"/>
      <c r="G25" s="816"/>
      <c r="H25" s="816"/>
      <c r="I25" s="816"/>
      <c r="J25" s="816"/>
      <c r="K25" s="817"/>
      <c r="L25" s="1766">
        <f t="shared" si="2"/>
        <v>0</v>
      </c>
      <c r="M25" s="1767"/>
      <c r="N25" s="1752"/>
      <c r="O25" s="1753"/>
      <c r="P25" s="1753"/>
      <c r="Q25" s="1753"/>
      <c r="R25" s="1753"/>
      <c r="S25" s="1753"/>
      <c r="T25" s="1754"/>
    </row>
    <row r="26" spans="1:20" ht="13.5" customHeight="1">
      <c r="A26" s="1737"/>
      <c r="B26" s="1726"/>
      <c r="C26" s="1379" t="s">
        <v>14</v>
      </c>
      <c r="D26" s="1719"/>
      <c r="E26" s="498" t="s">
        <v>103</v>
      </c>
      <c r="F26" s="818"/>
      <c r="G26" s="819"/>
      <c r="H26" s="819"/>
      <c r="I26" s="819"/>
      <c r="J26" s="819"/>
      <c r="K26" s="820"/>
      <c r="L26" s="1746">
        <f t="shared" si="2"/>
        <v>0</v>
      </c>
      <c r="M26" s="1747"/>
      <c r="N26" s="1752"/>
      <c r="O26" s="1753"/>
      <c r="P26" s="1753"/>
      <c r="Q26" s="1753"/>
      <c r="R26" s="1753"/>
      <c r="S26" s="1753"/>
      <c r="T26" s="1754"/>
    </row>
    <row r="27" spans="1:20" ht="13.5" customHeight="1" thickBot="1">
      <c r="A27" s="1738"/>
      <c r="B27" s="1768"/>
      <c r="C27" s="1725"/>
      <c r="D27" s="1721"/>
      <c r="E27" s="479" t="s">
        <v>104</v>
      </c>
      <c r="F27" s="821"/>
      <c r="G27" s="822"/>
      <c r="H27" s="822"/>
      <c r="I27" s="822"/>
      <c r="J27" s="822"/>
      <c r="K27" s="823"/>
      <c r="L27" s="1766">
        <f t="shared" si="2"/>
        <v>0</v>
      </c>
      <c r="M27" s="1767"/>
      <c r="N27" s="1755"/>
      <c r="O27" s="1756"/>
      <c r="P27" s="1756"/>
      <c r="Q27" s="1756"/>
      <c r="R27" s="1756"/>
      <c r="S27" s="1756"/>
      <c r="T27" s="1757"/>
    </row>
    <row r="28" spans="1:19" ht="11.25" customHeight="1" thickBot="1">
      <c r="A28" s="499"/>
      <c r="B28" s="500"/>
      <c r="C28" s="500"/>
      <c r="D28" s="472"/>
      <c r="E28" s="501"/>
      <c r="F28" s="501"/>
      <c r="G28" s="501"/>
      <c r="H28" s="501"/>
      <c r="I28" s="501"/>
      <c r="J28" s="501"/>
      <c r="K28" s="500"/>
      <c r="L28" s="500"/>
      <c r="M28" s="485"/>
      <c r="N28" s="485"/>
      <c r="O28" s="485"/>
      <c r="P28" s="485"/>
      <c r="Q28" s="485"/>
      <c r="R28" s="485"/>
      <c r="S28" s="485"/>
    </row>
    <row r="29" spans="1:12" s="238" customFormat="1" ht="27" customHeight="1" thickBot="1">
      <c r="A29" s="1771" t="s">
        <v>245</v>
      </c>
      <c r="B29" s="1776" t="s">
        <v>408</v>
      </c>
      <c r="C29" s="1777"/>
      <c r="D29" s="502" t="s">
        <v>446</v>
      </c>
      <c r="E29" s="503" t="s">
        <v>120</v>
      </c>
      <c r="F29" s="1774" t="s">
        <v>445</v>
      </c>
      <c r="G29" s="1775"/>
      <c r="H29" s="504" t="s">
        <v>41</v>
      </c>
      <c r="I29" s="505" t="s">
        <v>9</v>
      </c>
      <c r="J29" s="506"/>
      <c r="K29" s="506"/>
      <c r="L29" s="506"/>
    </row>
    <row r="30" spans="1:12" s="238" customFormat="1" ht="27" customHeight="1" thickBot="1">
      <c r="A30" s="1772"/>
      <c r="B30" s="1778"/>
      <c r="C30" s="1779"/>
      <c r="D30" s="824"/>
      <c r="E30" s="825"/>
      <c r="F30" s="1769"/>
      <c r="G30" s="1770"/>
      <c r="H30" s="828"/>
      <c r="I30" s="829">
        <f>SUM(D30:H30)</f>
        <v>0</v>
      </c>
      <c r="J30" s="506"/>
      <c r="K30" s="506"/>
      <c r="L30" s="506"/>
    </row>
    <row r="31" spans="1:12" s="238" customFormat="1" ht="30" thickBot="1">
      <c r="A31" s="1772"/>
      <c r="B31" s="1776" t="s">
        <v>91</v>
      </c>
      <c r="C31" s="1777"/>
      <c r="D31" s="502" t="s">
        <v>447</v>
      </c>
      <c r="E31" s="503" t="s">
        <v>448</v>
      </c>
      <c r="F31" s="503" t="s">
        <v>450</v>
      </c>
      <c r="G31" s="503" t="s">
        <v>451</v>
      </c>
      <c r="H31" s="503" t="s">
        <v>452</v>
      </c>
      <c r="I31" s="504" t="s">
        <v>97</v>
      </c>
      <c r="J31" s="505" t="s">
        <v>9</v>
      </c>
      <c r="K31" s="506"/>
      <c r="L31" s="506"/>
    </row>
    <row r="32" spans="1:21" s="238" customFormat="1" ht="27" customHeight="1" thickBot="1">
      <c r="A32" s="1772"/>
      <c r="B32" s="1778"/>
      <c r="C32" s="1779"/>
      <c r="D32" s="827"/>
      <c r="E32" s="830"/>
      <c r="F32" s="830"/>
      <c r="G32" s="830"/>
      <c r="H32" s="830"/>
      <c r="I32" s="831"/>
      <c r="J32" s="832">
        <f>SUM(D32:I32)</f>
        <v>0</v>
      </c>
      <c r="K32" s="506"/>
      <c r="L32" s="506"/>
      <c r="M32" s="1794" t="s">
        <v>537</v>
      </c>
      <c r="N32" s="1794"/>
      <c r="O32" s="1794"/>
      <c r="P32" s="1794"/>
      <c r="Q32" s="1794"/>
      <c r="R32" s="1794"/>
      <c r="S32" s="1794"/>
      <c r="T32" s="1794"/>
      <c r="U32" s="1794"/>
    </row>
    <row r="33" spans="1:20" s="238" customFormat="1" ht="27" customHeight="1" thickBot="1">
      <c r="A33" s="1772"/>
      <c r="B33" s="1776" t="s">
        <v>98</v>
      </c>
      <c r="C33" s="1777"/>
      <c r="D33" s="502" t="s">
        <v>514</v>
      </c>
      <c r="E33" s="503" t="s">
        <v>143</v>
      </c>
      <c r="F33" s="503" t="s">
        <v>234</v>
      </c>
      <c r="G33" s="503" t="s">
        <v>139</v>
      </c>
      <c r="H33" s="503" t="s">
        <v>449</v>
      </c>
      <c r="I33" s="504" t="s">
        <v>513</v>
      </c>
      <c r="J33" s="505" t="s">
        <v>9</v>
      </c>
      <c r="K33" s="1782" t="s">
        <v>231</v>
      </c>
      <c r="L33" s="1783"/>
      <c r="M33" s="1784" t="s">
        <v>229</v>
      </c>
      <c r="N33" s="1785"/>
      <c r="O33" s="834"/>
      <c r="P33" s="507" t="s">
        <v>230</v>
      </c>
      <c r="Q33" s="1780" t="s">
        <v>252</v>
      </c>
      <c r="R33" s="1781"/>
      <c r="S33" s="834"/>
      <c r="T33" s="508" t="s">
        <v>230</v>
      </c>
    </row>
    <row r="34" spans="1:17" s="238" customFormat="1" ht="27" customHeight="1" thickBot="1">
      <c r="A34" s="1773"/>
      <c r="B34" s="1778"/>
      <c r="C34" s="1779"/>
      <c r="D34" s="827"/>
      <c r="E34" s="830"/>
      <c r="F34" s="830"/>
      <c r="G34" s="830"/>
      <c r="H34" s="830"/>
      <c r="I34" s="826"/>
      <c r="J34" s="833">
        <f>SUM(D34:I34)</f>
        <v>0</v>
      </c>
      <c r="K34" s="1792" t="s">
        <v>231</v>
      </c>
      <c r="L34" s="1793"/>
      <c r="M34" s="1780" t="s">
        <v>258</v>
      </c>
      <c r="N34" s="1781"/>
      <c r="O34" s="1781"/>
      <c r="P34" s="834"/>
      <c r="Q34" s="508" t="s">
        <v>230</v>
      </c>
    </row>
    <row r="35" spans="1:19" ht="12.75" customHeight="1" thickBot="1">
      <c r="A35" s="499"/>
      <c r="B35" s="500"/>
      <c r="C35" s="500"/>
      <c r="D35" s="472"/>
      <c r="E35" s="501"/>
      <c r="F35" s="501"/>
      <c r="G35" s="501"/>
      <c r="H35" s="501"/>
      <c r="I35" s="501"/>
      <c r="J35" s="501"/>
      <c r="K35" s="500"/>
      <c r="L35" s="500"/>
      <c r="M35" s="485"/>
      <c r="N35" s="485"/>
      <c r="O35" s="485"/>
      <c r="P35" s="485"/>
      <c r="Q35" s="485"/>
      <c r="R35" s="485"/>
      <c r="S35" s="485"/>
    </row>
    <row r="36" spans="1:19" ht="13.5" customHeight="1" thickBot="1">
      <c r="A36" s="1709" t="s">
        <v>132</v>
      </c>
      <c r="B36" s="1407"/>
      <c r="C36" s="1408"/>
      <c r="D36" s="1758"/>
      <c r="E36" s="509" t="s">
        <v>109</v>
      </c>
      <c r="F36" s="510" t="s">
        <v>110</v>
      </c>
      <c r="G36" s="510" t="s">
        <v>111</v>
      </c>
      <c r="H36" s="510" t="s">
        <v>148</v>
      </c>
      <c r="I36" s="510" t="s">
        <v>112</v>
      </c>
      <c r="J36" s="510" t="s">
        <v>113</v>
      </c>
      <c r="K36" s="510" t="s">
        <v>114</v>
      </c>
      <c r="L36" s="510" t="s">
        <v>115</v>
      </c>
      <c r="M36" s="511" t="s">
        <v>116</v>
      </c>
      <c r="N36" s="1734" t="s">
        <v>108</v>
      </c>
      <c r="O36" s="1735"/>
      <c r="P36" s="512"/>
      <c r="Q36" s="483"/>
      <c r="R36" s="483"/>
      <c r="S36" s="483"/>
    </row>
    <row r="37" spans="1:19" ht="13.5" customHeight="1">
      <c r="A37" s="1710"/>
      <c r="B37" s="1706" t="s">
        <v>15</v>
      </c>
      <c r="C37" s="1379"/>
      <c r="D37" s="498" t="s">
        <v>103</v>
      </c>
      <c r="E37" s="835"/>
      <c r="F37" s="836"/>
      <c r="G37" s="836"/>
      <c r="H37" s="837"/>
      <c r="I37" s="837"/>
      <c r="J37" s="837"/>
      <c r="K37" s="837"/>
      <c r="L37" s="838"/>
      <c r="M37" s="839"/>
      <c r="N37" s="1698">
        <f>SUM(E37:M37)</f>
        <v>0</v>
      </c>
      <c r="O37" s="1699"/>
      <c r="P37" s="512"/>
      <c r="Q37" s="483"/>
      <c r="R37" s="483"/>
      <c r="S37" s="483"/>
    </row>
    <row r="38" spans="1:19" ht="13.5" customHeight="1" thickBot="1">
      <c r="A38" s="1710"/>
      <c r="B38" s="1707"/>
      <c r="C38" s="1725"/>
      <c r="D38" s="513" t="s">
        <v>104</v>
      </c>
      <c r="E38" s="840"/>
      <c r="F38" s="841"/>
      <c r="G38" s="841"/>
      <c r="H38" s="842"/>
      <c r="I38" s="842"/>
      <c r="J38" s="842"/>
      <c r="K38" s="842"/>
      <c r="L38" s="843"/>
      <c r="M38" s="844"/>
      <c r="N38" s="1696">
        <f>SUM(E38:M38)</f>
        <v>0</v>
      </c>
      <c r="O38" s="1697"/>
      <c r="P38" s="512"/>
      <c r="Q38" s="483"/>
      <c r="R38" s="483"/>
      <c r="S38" s="483"/>
    </row>
    <row r="39" spans="1:19" ht="13.5" customHeight="1">
      <c r="A39" s="1710"/>
      <c r="B39" s="1706" t="s">
        <v>105</v>
      </c>
      <c r="C39" s="1379"/>
      <c r="D39" s="498" t="s">
        <v>103</v>
      </c>
      <c r="E39" s="845"/>
      <c r="F39" s="846"/>
      <c r="G39" s="846"/>
      <c r="H39" s="847"/>
      <c r="I39" s="848"/>
      <c r="J39" s="848"/>
      <c r="K39" s="848"/>
      <c r="L39" s="848"/>
      <c r="M39" s="849"/>
      <c r="N39" s="1698">
        <f>SUM(E39:M39)</f>
        <v>0</v>
      </c>
      <c r="O39" s="1699"/>
      <c r="P39" s="512"/>
      <c r="Q39" s="483"/>
      <c r="R39" s="483"/>
      <c r="S39" s="483"/>
    </row>
    <row r="40" spans="1:19" ht="13.5" customHeight="1" thickBot="1">
      <c r="A40" s="1710"/>
      <c r="B40" s="1707"/>
      <c r="C40" s="1725"/>
      <c r="D40" s="513" t="s">
        <v>104</v>
      </c>
      <c r="E40" s="850"/>
      <c r="F40" s="851"/>
      <c r="G40" s="851"/>
      <c r="H40" s="842"/>
      <c r="I40" s="782"/>
      <c r="J40" s="782"/>
      <c r="K40" s="782"/>
      <c r="L40" s="783"/>
      <c r="M40" s="852"/>
      <c r="N40" s="1696">
        <f>SUM(E40:M40)</f>
        <v>0</v>
      </c>
      <c r="O40" s="1697"/>
      <c r="P40" s="512"/>
      <c r="Q40" s="483"/>
      <c r="R40" s="483"/>
      <c r="S40" s="483"/>
    </row>
    <row r="41" spans="1:19" ht="13.5" customHeight="1">
      <c r="A41" s="1710"/>
      <c r="B41" s="1706" t="s">
        <v>355</v>
      </c>
      <c r="C41" s="1379"/>
      <c r="D41" s="498" t="s">
        <v>103</v>
      </c>
      <c r="E41" s="853"/>
      <c r="F41" s="854"/>
      <c r="G41" s="854"/>
      <c r="H41" s="837"/>
      <c r="I41" s="838"/>
      <c r="J41" s="838"/>
      <c r="K41" s="838"/>
      <c r="L41" s="838"/>
      <c r="M41" s="839"/>
      <c r="N41" s="1698">
        <f aca="true" t="shared" si="3" ref="N41:N54">SUM(E41:M41)</f>
        <v>0</v>
      </c>
      <c r="O41" s="1699"/>
      <c r="P41" s="512"/>
      <c r="Q41" s="483"/>
      <c r="R41" s="483"/>
      <c r="S41" s="483"/>
    </row>
    <row r="42" spans="1:19" ht="13.5" customHeight="1" thickBot="1">
      <c r="A42" s="1710"/>
      <c r="B42" s="1707"/>
      <c r="C42" s="1725"/>
      <c r="D42" s="513" t="s">
        <v>104</v>
      </c>
      <c r="E42" s="840"/>
      <c r="F42" s="841"/>
      <c r="G42" s="841"/>
      <c r="H42" s="842"/>
      <c r="I42" s="842"/>
      <c r="J42" s="842"/>
      <c r="K42" s="842"/>
      <c r="L42" s="843"/>
      <c r="M42" s="844"/>
      <c r="N42" s="1696">
        <f t="shared" si="3"/>
        <v>0</v>
      </c>
      <c r="O42" s="1697"/>
      <c r="P42" s="512"/>
      <c r="Q42" s="483"/>
      <c r="R42" s="483"/>
      <c r="S42" s="483"/>
    </row>
    <row r="43" spans="1:19" ht="13.5" customHeight="1">
      <c r="A43" s="1710"/>
      <c r="B43" s="1706" t="s">
        <v>91</v>
      </c>
      <c r="C43" s="1379"/>
      <c r="D43" s="498" t="s">
        <v>103</v>
      </c>
      <c r="E43" s="845"/>
      <c r="F43" s="846"/>
      <c r="G43" s="846"/>
      <c r="H43" s="847"/>
      <c r="I43" s="848"/>
      <c r="J43" s="848"/>
      <c r="K43" s="848"/>
      <c r="L43" s="848"/>
      <c r="M43" s="849"/>
      <c r="N43" s="1698">
        <f t="shared" si="3"/>
        <v>0</v>
      </c>
      <c r="O43" s="1699"/>
      <c r="P43" s="512"/>
      <c r="Q43" s="483"/>
      <c r="R43" s="483"/>
      <c r="S43" s="483"/>
    </row>
    <row r="44" spans="1:19" ht="13.5" customHeight="1" thickBot="1">
      <c r="A44" s="1710"/>
      <c r="B44" s="1707"/>
      <c r="C44" s="1725"/>
      <c r="D44" s="513" t="s">
        <v>104</v>
      </c>
      <c r="E44" s="840"/>
      <c r="F44" s="841"/>
      <c r="G44" s="841"/>
      <c r="H44" s="842"/>
      <c r="I44" s="842"/>
      <c r="J44" s="842"/>
      <c r="K44" s="842"/>
      <c r="L44" s="843"/>
      <c r="M44" s="844"/>
      <c r="N44" s="1696">
        <f t="shared" si="3"/>
        <v>0</v>
      </c>
      <c r="O44" s="1697"/>
      <c r="P44" s="512"/>
      <c r="Q44" s="483"/>
      <c r="R44" s="483"/>
      <c r="S44" s="483"/>
    </row>
    <row r="45" spans="1:19" ht="13.5" customHeight="1">
      <c r="A45" s="1710"/>
      <c r="B45" s="1706" t="s">
        <v>98</v>
      </c>
      <c r="C45" s="1379"/>
      <c r="D45" s="514" t="s">
        <v>103</v>
      </c>
      <c r="E45" s="853"/>
      <c r="F45" s="854"/>
      <c r="G45" s="854"/>
      <c r="H45" s="838"/>
      <c r="I45" s="838"/>
      <c r="J45" s="838"/>
      <c r="K45" s="838"/>
      <c r="L45" s="838"/>
      <c r="M45" s="839"/>
      <c r="N45" s="1698">
        <f>SUM(E45:M45)</f>
        <v>0</v>
      </c>
      <c r="O45" s="1699"/>
      <c r="P45" s="512"/>
      <c r="Q45" s="483"/>
      <c r="R45" s="483"/>
      <c r="S45" s="483"/>
    </row>
    <row r="46" spans="1:19" ht="13.5" customHeight="1" thickBot="1">
      <c r="A46" s="1710"/>
      <c r="B46" s="1707"/>
      <c r="C46" s="1725"/>
      <c r="D46" s="479" t="s">
        <v>104</v>
      </c>
      <c r="E46" s="840"/>
      <c r="F46" s="841"/>
      <c r="G46" s="841"/>
      <c r="H46" s="855"/>
      <c r="I46" s="842"/>
      <c r="J46" s="842"/>
      <c r="K46" s="842"/>
      <c r="L46" s="843"/>
      <c r="M46" s="844"/>
      <c r="N46" s="1696">
        <f t="shared" si="3"/>
        <v>0</v>
      </c>
      <c r="O46" s="1697"/>
      <c r="P46" s="512"/>
      <c r="Q46" s="483"/>
      <c r="R46" s="483"/>
      <c r="S46" s="483"/>
    </row>
    <row r="47" spans="1:19" ht="13.5" customHeight="1">
      <c r="A47" s="1710"/>
      <c r="B47" s="1706" t="s">
        <v>106</v>
      </c>
      <c r="C47" s="1379"/>
      <c r="D47" s="498" t="s">
        <v>103</v>
      </c>
      <c r="E47" s="856"/>
      <c r="F47" s="838"/>
      <c r="G47" s="838"/>
      <c r="H47" s="837"/>
      <c r="I47" s="838"/>
      <c r="J47" s="838"/>
      <c r="K47" s="838"/>
      <c r="L47" s="838"/>
      <c r="M47" s="839"/>
      <c r="N47" s="1698">
        <f t="shared" si="3"/>
        <v>0</v>
      </c>
      <c r="O47" s="1699"/>
      <c r="P47" s="512"/>
      <c r="Q47" s="483"/>
      <c r="R47" s="483"/>
      <c r="S47" s="483"/>
    </row>
    <row r="48" spans="1:19" ht="13.5" customHeight="1" thickBot="1">
      <c r="A48" s="1710"/>
      <c r="B48" s="1707"/>
      <c r="C48" s="1725"/>
      <c r="D48" s="513" t="s">
        <v>104</v>
      </c>
      <c r="E48" s="857"/>
      <c r="F48" s="782"/>
      <c r="G48" s="782"/>
      <c r="H48" s="842"/>
      <c r="I48" s="782"/>
      <c r="J48" s="782"/>
      <c r="K48" s="782"/>
      <c r="L48" s="783"/>
      <c r="M48" s="852"/>
      <c r="N48" s="1732">
        <f t="shared" si="3"/>
        <v>0</v>
      </c>
      <c r="O48" s="1733"/>
      <c r="P48" s="512"/>
      <c r="Q48" s="483"/>
      <c r="R48" s="483"/>
      <c r="S48" s="483"/>
    </row>
    <row r="49" spans="1:22" ht="13.5" customHeight="1">
      <c r="A49" s="1710"/>
      <c r="B49" s="1706" t="s">
        <v>107</v>
      </c>
      <c r="C49" s="1379"/>
      <c r="D49" s="498" t="s">
        <v>103</v>
      </c>
      <c r="E49" s="858"/>
      <c r="F49" s="838"/>
      <c r="G49" s="838"/>
      <c r="H49" s="837"/>
      <c r="I49" s="838"/>
      <c r="J49" s="838"/>
      <c r="K49" s="838"/>
      <c r="L49" s="838"/>
      <c r="M49" s="839"/>
      <c r="N49" s="1698">
        <f t="shared" si="3"/>
        <v>0</v>
      </c>
      <c r="O49" s="1699"/>
      <c r="P49" s="512"/>
      <c r="Q49" s="483"/>
      <c r="R49" s="483"/>
      <c r="S49" s="483"/>
      <c r="V49" s="515"/>
    </row>
    <row r="50" spans="1:19" ht="13.5" customHeight="1" thickBot="1">
      <c r="A50" s="1710"/>
      <c r="B50" s="1707"/>
      <c r="C50" s="1725"/>
      <c r="D50" s="513" t="s">
        <v>104</v>
      </c>
      <c r="E50" s="859"/>
      <c r="F50" s="842"/>
      <c r="G50" s="842"/>
      <c r="H50" s="842"/>
      <c r="I50" s="842"/>
      <c r="J50" s="842"/>
      <c r="K50" s="842"/>
      <c r="L50" s="843"/>
      <c r="M50" s="844"/>
      <c r="N50" s="1696">
        <f t="shared" si="3"/>
        <v>0</v>
      </c>
      <c r="O50" s="1697"/>
      <c r="P50" s="512"/>
      <c r="Q50" s="483"/>
      <c r="R50" s="483"/>
      <c r="S50" s="483"/>
    </row>
    <row r="51" spans="1:24" ht="13.5" customHeight="1">
      <c r="A51" s="1710"/>
      <c r="B51" s="1706" t="s">
        <v>84</v>
      </c>
      <c r="C51" s="1379"/>
      <c r="D51" s="498" t="s">
        <v>103</v>
      </c>
      <c r="E51" s="853"/>
      <c r="F51" s="854"/>
      <c r="G51" s="854"/>
      <c r="H51" s="847"/>
      <c r="I51" s="848"/>
      <c r="J51" s="848"/>
      <c r="K51" s="848"/>
      <c r="L51" s="848"/>
      <c r="M51" s="849"/>
      <c r="N51" s="1730">
        <f t="shared" si="3"/>
        <v>0</v>
      </c>
      <c r="O51" s="1731"/>
      <c r="P51" s="512"/>
      <c r="Q51" s="483"/>
      <c r="R51" s="483"/>
      <c r="S51" s="483"/>
      <c r="X51" s="516"/>
    </row>
    <row r="52" spans="1:24" ht="13.5" customHeight="1" thickBot="1">
      <c r="A52" s="1710"/>
      <c r="B52" s="1707"/>
      <c r="C52" s="1725"/>
      <c r="D52" s="513" t="s">
        <v>104</v>
      </c>
      <c r="E52" s="850"/>
      <c r="F52" s="851"/>
      <c r="G52" s="860"/>
      <c r="H52" s="842"/>
      <c r="I52" s="782"/>
      <c r="J52" s="782"/>
      <c r="K52" s="782"/>
      <c r="L52" s="783"/>
      <c r="M52" s="852"/>
      <c r="N52" s="1732">
        <f t="shared" si="3"/>
        <v>0</v>
      </c>
      <c r="O52" s="1733"/>
      <c r="P52" s="512"/>
      <c r="Q52" s="483"/>
      <c r="R52" s="483"/>
      <c r="S52" s="483"/>
      <c r="X52" s="517"/>
    </row>
    <row r="53" spans="1:19" ht="13.5" customHeight="1">
      <c r="A53" s="1710"/>
      <c r="B53" s="1706" t="s">
        <v>14</v>
      </c>
      <c r="C53" s="1379"/>
      <c r="D53" s="518" t="s">
        <v>103</v>
      </c>
      <c r="E53" s="853"/>
      <c r="F53" s="854"/>
      <c r="G53" s="854"/>
      <c r="H53" s="837"/>
      <c r="I53" s="838"/>
      <c r="J53" s="838"/>
      <c r="K53" s="838"/>
      <c r="L53" s="838"/>
      <c r="M53" s="839"/>
      <c r="N53" s="1698">
        <f t="shared" si="3"/>
        <v>0</v>
      </c>
      <c r="O53" s="1699"/>
      <c r="P53" s="512"/>
      <c r="Q53" s="483"/>
      <c r="R53" s="483"/>
      <c r="S53" s="483"/>
    </row>
    <row r="54" spans="1:19" ht="13.5" customHeight="1" thickBot="1">
      <c r="A54" s="1710"/>
      <c r="B54" s="1712"/>
      <c r="C54" s="1759"/>
      <c r="D54" s="519" t="s">
        <v>104</v>
      </c>
      <c r="E54" s="861"/>
      <c r="F54" s="862"/>
      <c r="G54" s="862"/>
      <c r="H54" s="782"/>
      <c r="I54" s="783"/>
      <c r="J54" s="783"/>
      <c r="K54" s="783"/>
      <c r="L54" s="783"/>
      <c r="M54" s="852"/>
      <c r="N54" s="1732">
        <f t="shared" si="3"/>
        <v>0</v>
      </c>
      <c r="O54" s="1733"/>
      <c r="P54" s="512"/>
      <c r="Q54" s="483"/>
      <c r="R54" s="483"/>
      <c r="S54" s="483"/>
    </row>
    <row r="55" spans="1:19" ht="13.5" customHeight="1" thickTop="1">
      <c r="A55" s="1710"/>
      <c r="B55" s="1760" t="s">
        <v>108</v>
      </c>
      <c r="C55" s="1761"/>
      <c r="D55" s="520" t="s">
        <v>103</v>
      </c>
      <c r="E55" s="863">
        <f>E37+E39+E41+E43+E45+E47+E49+E51+E53</f>
        <v>0</v>
      </c>
      <c r="F55" s="864">
        <f aca="true" t="shared" si="4" ref="F55:M55">F37+F39+F41+F43+F45+F47+F49+F51+F53</f>
        <v>0</v>
      </c>
      <c r="G55" s="864">
        <f t="shared" si="4"/>
        <v>0</v>
      </c>
      <c r="H55" s="864">
        <f t="shared" si="4"/>
        <v>0</v>
      </c>
      <c r="I55" s="864">
        <f t="shared" si="4"/>
        <v>0</v>
      </c>
      <c r="J55" s="864">
        <f t="shared" si="4"/>
        <v>0</v>
      </c>
      <c r="K55" s="864">
        <f t="shared" si="4"/>
        <v>0</v>
      </c>
      <c r="L55" s="864">
        <f t="shared" si="4"/>
        <v>0</v>
      </c>
      <c r="M55" s="865">
        <f t="shared" si="4"/>
        <v>0</v>
      </c>
      <c r="N55" s="1694">
        <f>SUM(E55:M55)</f>
        <v>0</v>
      </c>
      <c r="O55" s="1695"/>
      <c r="P55" s="512"/>
      <c r="Q55" s="483"/>
      <c r="R55" s="483"/>
      <c r="S55" s="483"/>
    </row>
    <row r="56" spans="1:19" ht="13.5" customHeight="1" thickBot="1">
      <c r="A56" s="1711"/>
      <c r="B56" s="1707"/>
      <c r="C56" s="1725"/>
      <c r="D56" s="513" t="s">
        <v>104</v>
      </c>
      <c r="E56" s="866">
        <f>E38+E40+E42+E44+E46+E48+E50+E52+E54</f>
        <v>0</v>
      </c>
      <c r="F56" s="867">
        <f aca="true" t="shared" si="5" ref="F56:M56">F38+F40+F42+F44+F46+F48+F50+F52+F54</f>
        <v>0</v>
      </c>
      <c r="G56" s="867">
        <f t="shared" si="5"/>
        <v>0</v>
      </c>
      <c r="H56" s="633">
        <f t="shared" si="5"/>
        <v>0</v>
      </c>
      <c r="I56" s="867">
        <f t="shared" si="5"/>
        <v>0</v>
      </c>
      <c r="J56" s="867">
        <f t="shared" si="5"/>
        <v>0</v>
      </c>
      <c r="K56" s="867">
        <f>K38+K40+K42+K44+K46+K48+K50+K52+K54</f>
        <v>0</v>
      </c>
      <c r="L56" s="633">
        <f t="shared" si="5"/>
        <v>0</v>
      </c>
      <c r="M56" s="868">
        <f t="shared" si="5"/>
        <v>0</v>
      </c>
      <c r="N56" s="1696">
        <f>SUM(E56:M56)</f>
        <v>0</v>
      </c>
      <c r="O56" s="1697"/>
      <c r="P56" s="512"/>
      <c r="Q56" s="483"/>
      <c r="R56" s="483"/>
      <c r="S56" s="483"/>
    </row>
    <row r="57" spans="1:19" ht="13.5" customHeight="1" thickBot="1">
      <c r="A57" s="499"/>
      <c r="B57" s="500"/>
      <c r="C57" s="500"/>
      <c r="D57" s="472"/>
      <c r="E57" s="501"/>
      <c r="F57" s="501"/>
      <c r="G57" s="501"/>
      <c r="H57" s="501"/>
      <c r="I57" s="501"/>
      <c r="J57" s="501"/>
      <c r="K57" s="501"/>
      <c r="L57" s="521"/>
      <c r="M57" s="500"/>
      <c r="N57" s="500"/>
      <c r="O57" s="500"/>
      <c r="P57" s="500"/>
      <c r="Q57" s="500"/>
      <c r="R57" s="500"/>
      <c r="S57" s="500"/>
    </row>
    <row r="58" spans="1:19" ht="17.25" thickBot="1">
      <c r="A58" s="1709" t="s">
        <v>156</v>
      </c>
      <c r="B58" s="1407"/>
      <c r="C58" s="1408"/>
      <c r="D58" s="1758"/>
      <c r="E58" s="522" t="s">
        <v>121</v>
      </c>
      <c r="F58" s="523" t="s">
        <v>122</v>
      </c>
      <c r="G58" s="523" t="s">
        <v>123</v>
      </c>
      <c r="H58" s="523" t="s">
        <v>149</v>
      </c>
      <c r="I58" s="523" t="s">
        <v>124</v>
      </c>
      <c r="J58" s="523" t="s">
        <v>125</v>
      </c>
      <c r="K58" s="523" t="s">
        <v>126</v>
      </c>
      <c r="L58" s="523" t="s">
        <v>127</v>
      </c>
      <c r="M58" s="523" t="s">
        <v>128</v>
      </c>
      <c r="N58" s="524" t="s">
        <v>129</v>
      </c>
      <c r="O58" s="523" t="s">
        <v>130</v>
      </c>
      <c r="P58" s="525" t="s">
        <v>131</v>
      </c>
      <c r="Q58" s="1734" t="s">
        <v>108</v>
      </c>
      <c r="R58" s="1735"/>
      <c r="S58" s="1728"/>
    </row>
    <row r="59" spans="1:19" ht="13.5" customHeight="1">
      <c r="A59" s="1710"/>
      <c r="B59" s="1706" t="s">
        <v>15</v>
      </c>
      <c r="C59" s="1378"/>
      <c r="D59" s="526" t="s">
        <v>103</v>
      </c>
      <c r="E59" s="835"/>
      <c r="F59" s="836"/>
      <c r="G59" s="836"/>
      <c r="H59" s="837"/>
      <c r="I59" s="837"/>
      <c r="J59" s="837"/>
      <c r="K59" s="869"/>
      <c r="L59" s="838"/>
      <c r="M59" s="839"/>
      <c r="N59" s="838"/>
      <c r="O59" s="838"/>
      <c r="P59" s="839"/>
      <c r="Q59" s="1698">
        <f aca="true" t="shared" si="6" ref="Q59:Q78">SUM(E59:P59)</f>
        <v>0</v>
      </c>
      <c r="R59" s="1699"/>
      <c r="S59" s="1728"/>
    </row>
    <row r="60" spans="1:19" ht="13.5" customHeight="1" thickBot="1">
      <c r="A60" s="1710"/>
      <c r="B60" s="1707"/>
      <c r="C60" s="1708"/>
      <c r="D60" s="527" t="s">
        <v>104</v>
      </c>
      <c r="E60" s="840"/>
      <c r="F60" s="841"/>
      <c r="G60" s="841"/>
      <c r="H60" s="842"/>
      <c r="I60" s="842"/>
      <c r="J60" s="842"/>
      <c r="K60" s="842"/>
      <c r="L60" s="843"/>
      <c r="M60" s="844"/>
      <c r="N60" s="843"/>
      <c r="O60" s="843"/>
      <c r="P60" s="844"/>
      <c r="Q60" s="1696">
        <f t="shared" si="6"/>
        <v>0</v>
      </c>
      <c r="R60" s="1697"/>
      <c r="S60" s="1728"/>
    </row>
    <row r="61" spans="1:19" ht="13.5" customHeight="1">
      <c r="A61" s="1710"/>
      <c r="B61" s="1706" t="s">
        <v>105</v>
      </c>
      <c r="C61" s="1378"/>
      <c r="D61" s="526" t="s">
        <v>103</v>
      </c>
      <c r="E61" s="853"/>
      <c r="F61" s="854"/>
      <c r="G61" s="854"/>
      <c r="H61" s="838"/>
      <c r="I61" s="838"/>
      <c r="J61" s="838"/>
      <c r="K61" s="838"/>
      <c r="L61" s="838"/>
      <c r="M61" s="839"/>
      <c r="N61" s="838"/>
      <c r="O61" s="838"/>
      <c r="P61" s="839"/>
      <c r="Q61" s="1698">
        <f t="shared" si="6"/>
        <v>0</v>
      </c>
      <c r="R61" s="1699"/>
      <c r="S61" s="1728"/>
    </row>
    <row r="62" spans="1:19" ht="13.5" customHeight="1" thickBot="1">
      <c r="A62" s="1710"/>
      <c r="B62" s="1707"/>
      <c r="C62" s="1708"/>
      <c r="D62" s="527" t="s">
        <v>104</v>
      </c>
      <c r="E62" s="840"/>
      <c r="F62" s="841"/>
      <c r="G62" s="841"/>
      <c r="H62" s="842"/>
      <c r="I62" s="842"/>
      <c r="J62" s="842"/>
      <c r="K62" s="842"/>
      <c r="L62" s="843"/>
      <c r="M62" s="844"/>
      <c r="N62" s="843"/>
      <c r="O62" s="843"/>
      <c r="P62" s="844"/>
      <c r="Q62" s="1696">
        <f t="shared" si="6"/>
        <v>0</v>
      </c>
      <c r="R62" s="1697"/>
      <c r="S62" s="1728"/>
    </row>
    <row r="63" spans="1:19" ht="13.5" customHeight="1">
      <c r="A63" s="1710"/>
      <c r="B63" s="1706" t="s">
        <v>355</v>
      </c>
      <c r="C63" s="1378"/>
      <c r="D63" s="526" t="s">
        <v>103</v>
      </c>
      <c r="E63" s="853"/>
      <c r="F63" s="854"/>
      <c r="G63" s="854"/>
      <c r="H63" s="838"/>
      <c r="I63" s="838"/>
      <c r="J63" s="838"/>
      <c r="K63" s="838"/>
      <c r="L63" s="838"/>
      <c r="M63" s="839"/>
      <c r="N63" s="838"/>
      <c r="O63" s="838"/>
      <c r="P63" s="839"/>
      <c r="Q63" s="1698">
        <f t="shared" si="6"/>
        <v>0</v>
      </c>
      <c r="R63" s="1699"/>
      <c r="S63" s="1728"/>
    </row>
    <row r="64" spans="1:19" ht="13.5" customHeight="1" thickBot="1">
      <c r="A64" s="1710"/>
      <c r="B64" s="1707"/>
      <c r="C64" s="1708"/>
      <c r="D64" s="527" t="s">
        <v>104</v>
      </c>
      <c r="E64" s="840"/>
      <c r="F64" s="841"/>
      <c r="G64" s="841"/>
      <c r="H64" s="842"/>
      <c r="I64" s="842"/>
      <c r="J64" s="842"/>
      <c r="K64" s="842"/>
      <c r="L64" s="843"/>
      <c r="M64" s="844"/>
      <c r="N64" s="843"/>
      <c r="O64" s="843"/>
      <c r="P64" s="844"/>
      <c r="Q64" s="1696">
        <f t="shared" si="6"/>
        <v>0</v>
      </c>
      <c r="R64" s="1697"/>
      <c r="S64" s="1728"/>
    </row>
    <row r="65" spans="1:19" ht="13.5" customHeight="1">
      <c r="A65" s="1710"/>
      <c r="B65" s="1706" t="s">
        <v>91</v>
      </c>
      <c r="C65" s="1378"/>
      <c r="D65" s="526" t="s">
        <v>103</v>
      </c>
      <c r="E65" s="853"/>
      <c r="F65" s="854"/>
      <c r="G65" s="854"/>
      <c r="H65" s="838"/>
      <c r="I65" s="838"/>
      <c r="J65" s="838"/>
      <c r="K65" s="838"/>
      <c r="L65" s="838"/>
      <c r="M65" s="839"/>
      <c r="N65" s="838"/>
      <c r="O65" s="838"/>
      <c r="P65" s="839"/>
      <c r="Q65" s="1698">
        <f t="shared" si="6"/>
        <v>0</v>
      </c>
      <c r="R65" s="1699"/>
      <c r="S65" s="1728"/>
    </row>
    <row r="66" spans="1:19" ht="13.5" customHeight="1" thickBot="1">
      <c r="A66" s="1710"/>
      <c r="B66" s="1707"/>
      <c r="C66" s="1708"/>
      <c r="D66" s="527" t="s">
        <v>104</v>
      </c>
      <c r="E66" s="840"/>
      <c r="F66" s="841"/>
      <c r="G66" s="841"/>
      <c r="H66" s="842"/>
      <c r="I66" s="842"/>
      <c r="J66" s="842"/>
      <c r="K66" s="842"/>
      <c r="L66" s="843"/>
      <c r="M66" s="844"/>
      <c r="N66" s="843"/>
      <c r="O66" s="843"/>
      <c r="P66" s="844"/>
      <c r="Q66" s="1732">
        <f t="shared" si="6"/>
        <v>0</v>
      </c>
      <c r="R66" s="1733"/>
      <c r="S66" s="1728"/>
    </row>
    <row r="67" spans="1:19" ht="13.5" customHeight="1">
      <c r="A67" s="1710"/>
      <c r="B67" s="1706" t="s">
        <v>98</v>
      </c>
      <c r="C67" s="1378"/>
      <c r="D67" s="526" t="s">
        <v>103</v>
      </c>
      <c r="E67" s="853"/>
      <c r="F67" s="854"/>
      <c r="G67" s="854"/>
      <c r="H67" s="838"/>
      <c r="I67" s="838"/>
      <c r="J67" s="838"/>
      <c r="K67" s="838"/>
      <c r="L67" s="838"/>
      <c r="M67" s="839"/>
      <c r="N67" s="838"/>
      <c r="O67" s="838"/>
      <c r="P67" s="839"/>
      <c r="Q67" s="1698">
        <f t="shared" si="6"/>
        <v>0</v>
      </c>
      <c r="R67" s="1699"/>
      <c r="S67" s="1729"/>
    </row>
    <row r="68" spans="1:19" ht="13.5" customHeight="1" thickBot="1">
      <c r="A68" s="1710"/>
      <c r="B68" s="1707"/>
      <c r="C68" s="1708"/>
      <c r="D68" s="527" t="s">
        <v>104</v>
      </c>
      <c r="E68" s="840"/>
      <c r="F68" s="841"/>
      <c r="G68" s="841"/>
      <c r="H68" s="842"/>
      <c r="I68" s="842"/>
      <c r="J68" s="842"/>
      <c r="K68" s="842"/>
      <c r="L68" s="843"/>
      <c r="M68" s="844"/>
      <c r="N68" s="843"/>
      <c r="O68" s="843"/>
      <c r="P68" s="844"/>
      <c r="Q68" s="1730">
        <f t="shared" si="6"/>
        <v>0</v>
      </c>
      <c r="R68" s="1731"/>
      <c r="S68" s="1728"/>
    </row>
    <row r="69" spans="1:19" ht="13.5" customHeight="1">
      <c r="A69" s="1710"/>
      <c r="B69" s="1706" t="s">
        <v>106</v>
      </c>
      <c r="C69" s="1378"/>
      <c r="D69" s="526" t="s">
        <v>103</v>
      </c>
      <c r="E69" s="856"/>
      <c r="F69" s="838"/>
      <c r="G69" s="838"/>
      <c r="H69" s="838"/>
      <c r="I69" s="838"/>
      <c r="J69" s="838"/>
      <c r="K69" s="838"/>
      <c r="L69" s="838"/>
      <c r="M69" s="839"/>
      <c r="N69" s="838"/>
      <c r="O69" s="838"/>
      <c r="P69" s="839"/>
      <c r="Q69" s="1698">
        <f t="shared" si="6"/>
        <v>0</v>
      </c>
      <c r="R69" s="1699"/>
      <c r="S69" s="1728"/>
    </row>
    <row r="70" spans="1:19" ht="13.5" customHeight="1" thickBot="1">
      <c r="A70" s="1710"/>
      <c r="B70" s="1707"/>
      <c r="C70" s="1708"/>
      <c r="D70" s="527" t="s">
        <v>104</v>
      </c>
      <c r="E70" s="870"/>
      <c r="F70" s="842"/>
      <c r="G70" s="842"/>
      <c r="H70" s="842"/>
      <c r="I70" s="842"/>
      <c r="J70" s="842"/>
      <c r="K70" s="842"/>
      <c r="L70" s="843"/>
      <c r="M70" s="844"/>
      <c r="N70" s="843"/>
      <c r="O70" s="843"/>
      <c r="P70" s="844"/>
      <c r="Q70" s="1696">
        <f t="shared" si="6"/>
        <v>0</v>
      </c>
      <c r="R70" s="1697"/>
      <c r="S70" s="1728"/>
    </row>
    <row r="71" spans="1:19" ht="13.5" customHeight="1">
      <c r="A71" s="1710"/>
      <c r="B71" s="1706" t="s">
        <v>107</v>
      </c>
      <c r="C71" s="1378"/>
      <c r="D71" s="526" t="s">
        <v>103</v>
      </c>
      <c r="E71" s="856"/>
      <c r="F71" s="838"/>
      <c r="G71" s="838"/>
      <c r="H71" s="838"/>
      <c r="I71" s="838"/>
      <c r="J71" s="838"/>
      <c r="K71" s="838"/>
      <c r="L71" s="838"/>
      <c r="M71" s="839"/>
      <c r="N71" s="838"/>
      <c r="O71" s="838"/>
      <c r="P71" s="839"/>
      <c r="Q71" s="1698">
        <f t="shared" si="6"/>
        <v>0</v>
      </c>
      <c r="R71" s="1699"/>
      <c r="S71" s="1728"/>
    </row>
    <row r="72" spans="1:19" ht="13.5" customHeight="1" thickBot="1">
      <c r="A72" s="1710"/>
      <c r="B72" s="1707"/>
      <c r="C72" s="1708"/>
      <c r="D72" s="527" t="s">
        <v>104</v>
      </c>
      <c r="E72" s="870"/>
      <c r="F72" s="842"/>
      <c r="G72" s="842"/>
      <c r="H72" s="842"/>
      <c r="I72" s="842"/>
      <c r="J72" s="842"/>
      <c r="K72" s="842"/>
      <c r="L72" s="843"/>
      <c r="M72" s="844"/>
      <c r="N72" s="843"/>
      <c r="O72" s="843"/>
      <c r="P72" s="844"/>
      <c r="Q72" s="1696">
        <f t="shared" si="6"/>
        <v>0</v>
      </c>
      <c r="R72" s="1697"/>
      <c r="S72" s="1728"/>
    </row>
    <row r="73" spans="1:19" ht="13.5" customHeight="1">
      <c r="A73" s="1710"/>
      <c r="B73" s="1706" t="s">
        <v>84</v>
      </c>
      <c r="C73" s="1378"/>
      <c r="D73" s="526" t="s">
        <v>103</v>
      </c>
      <c r="E73" s="853"/>
      <c r="F73" s="854"/>
      <c r="G73" s="854"/>
      <c r="H73" s="838"/>
      <c r="I73" s="838"/>
      <c r="J73" s="838"/>
      <c r="K73" s="838"/>
      <c r="L73" s="838"/>
      <c r="M73" s="839"/>
      <c r="N73" s="838"/>
      <c r="O73" s="838"/>
      <c r="P73" s="839"/>
      <c r="Q73" s="1698">
        <f t="shared" si="6"/>
        <v>0</v>
      </c>
      <c r="R73" s="1699"/>
      <c r="S73" s="1728"/>
    </row>
    <row r="74" spans="1:19" ht="13.5" customHeight="1" thickBot="1">
      <c r="A74" s="1710"/>
      <c r="B74" s="1707"/>
      <c r="C74" s="1708"/>
      <c r="D74" s="527" t="s">
        <v>104</v>
      </c>
      <c r="E74" s="840"/>
      <c r="F74" s="841"/>
      <c r="G74" s="841"/>
      <c r="H74" s="842"/>
      <c r="I74" s="842"/>
      <c r="J74" s="842"/>
      <c r="K74" s="842"/>
      <c r="L74" s="843"/>
      <c r="M74" s="844"/>
      <c r="N74" s="843"/>
      <c r="O74" s="843"/>
      <c r="P74" s="844"/>
      <c r="Q74" s="1696">
        <f t="shared" si="6"/>
        <v>0</v>
      </c>
      <c r="R74" s="1697"/>
      <c r="S74" s="1728"/>
    </row>
    <row r="75" spans="1:19" ht="13.5" customHeight="1">
      <c r="A75" s="1710"/>
      <c r="B75" s="1706" t="s">
        <v>14</v>
      </c>
      <c r="C75" s="1378"/>
      <c r="D75" s="526" t="s">
        <v>103</v>
      </c>
      <c r="E75" s="853"/>
      <c r="F75" s="854"/>
      <c r="G75" s="854"/>
      <c r="H75" s="838"/>
      <c r="I75" s="838"/>
      <c r="J75" s="838"/>
      <c r="K75" s="838"/>
      <c r="L75" s="838"/>
      <c r="M75" s="839"/>
      <c r="N75" s="838"/>
      <c r="O75" s="838"/>
      <c r="P75" s="839"/>
      <c r="Q75" s="1702">
        <f t="shared" si="6"/>
        <v>0</v>
      </c>
      <c r="R75" s="1703"/>
      <c r="S75" s="1728"/>
    </row>
    <row r="76" spans="1:19" ht="13.5" customHeight="1" thickBot="1">
      <c r="A76" s="1710"/>
      <c r="B76" s="1712"/>
      <c r="C76" s="1713"/>
      <c r="D76" s="528" t="s">
        <v>104</v>
      </c>
      <c r="E76" s="861"/>
      <c r="F76" s="862"/>
      <c r="G76" s="862"/>
      <c r="H76" s="783"/>
      <c r="I76" s="783"/>
      <c r="J76" s="783"/>
      <c r="K76" s="783"/>
      <c r="L76" s="783"/>
      <c r="M76" s="852"/>
      <c r="N76" s="783"/>
      <c r="O76" s="783"/>
      <c r="P76" s="852"/>
      <c r="Q76" s="1700">
        <f t="shared" si="6"/>
        <v>0</v>
      </c>
      <c r="R76" s="1701"/>
      <c r="S76" s="1728"/>
    </row>
    <row r="77" spans="1:19" ht="13.5" customHeight="1" thickTop="1">
      <c r="A77" s="1710"/>
      <c r="B77" s="1760" t="s">
        <v>108</v>
      </c>
      <c r="C77" s="1809"/>
      <c r="D77" s="529" t="s">
        <v>103</v>
      </c>
      <c r="E77" s="871">
        <f>E59+E61+E63+E65+E67+E69+E71+E73+E75</f>
        <v>0</v>
      </c>
      <c r="F77" s="864">
        <f aca="true" t="shared" si="7" ref="F77:P77">F59+F61+F63+F65+F67+F69+F71+F73+F75</f>
        <v>0</v>
      </c>
      <c r="G77" s="864">
        <f t="shared" si="7"/>
        <v>0</v>
      </c>
      <c r="H77" s="864">
        <f t="shared" si="7"/>
        <v>0</v>
      </c>
      <c r="I77" s="864">
        <f t="shared" si="7"/>
        <v>0</v>
      </c>
      <c r="J77" s="864">
        <f t="shared" si="7"/>
        <v>0</v>
      </c>
      <c r="K77" s="864">
        <f t="shared" si="7"/>
        <v>0</v>
      </c>
      <c r="L77" s="864">
        <f t="shared" si="7"/>
        <v>0</v>
      </c>
      <c r="M77" s="865">
        <f t="shared" si="7"/>
        <v>0</v>
      </c>
      <c r="N77" s="864">
        <f t="shared" si="7"/>
        <v>0</v>
      </c>
      <c r="O77" s="864">
        <f t="shared" si="7"/>
        <v>0</v>
      </c>
      <c r="P77" s="865">
        <f t="shared" si="7"/>
        <v>0</v>
      </c>
      <c r="Q77" s="1694">
        <f t="shared" si="6"/>
        <v>0</v>
      </c>
      <c r="R77" s="1695"/>
      <c r="S77" s="1728"/>
    </row>
    <row r="78" spans="1:19" ht="13.5" customHeight="1" thickBot="1">
      <c r="A78" s="1711"/>
      <c r="B78" s="1707"/>
      <c r="C78" s="1708"/>
      <c r="D78" s="527" t="s">
        <v>104</v>
      </c>
      <c r="E78" s="872">
        <f>E60+E62+E64+E66+E68+E70+E72+E74+E76</f>
        <v>0</v>
      </c>
      <c r="F78" s="633">
        <f aca="true" t="shared" si="8" ref="F78:P78">F60+F62+F64+F66+F68+F70+F72+F74+F76</f>
        <v>0</v>
      </c>
      <c r="G78" s="633">
        <f t="shared" si="8"/>
        <v>0</v>
      </c>
      <c r="H78" s="633">
        <f t="shared" si="8"/>
        <v>0</v>
      </c>
      <c r="I78" s="633">
        <f t="shared" si="8"/>
        <v>0</v>
      </c>
      <c r="J78" s="633">
        <f t="shared" si="8"/>
        <v>0</v>
      </c>
      <c r="K78" s="633">
        <f t="shared" si="8"/>
        <v>0</v>
      </c>
      <c r="L78" s="633">
        <f t="shared" si="8"/>
        <v>0</v>
      </c>
      <c r="M78" s="868">
        <f t="shared" si="8"/>
        <v>0</v>
      </c>
      <c r="N78" s="633">
        <f t="shared" si="8"/>
        <v>0</v>
      </c>
      <c r="O78" s="633">
        <f t="shared" si="8"/>
        <v>0</v>
      </c>
      <c r="P78" s="868">
        <f t="shared" si="8"/>
        <v>0</v>
      </c>
      <c r="Q78" s="1696">
        <f t="shared" si="6"/>
        <v>0</v>
      </c>
      <c r="R78" s="1697"/>
      <c r="S78" s="1728"/>
    </row>
    <row r="79" spans="1:19" ht="13.5" customHeight="1" thickBot="1">
      <c r="A79" s="530"/>
      <c r="B79" s="500"/>
      <c r="C79" s="500"/>
      <c r="D79" s="472"/>
      <c r="E79" s="531"/>
      <c r="F79" s="531"/>
      <c r="G79" s="531"/>
      <c r="H79" s="531"/>
      <c r="I79" s="531"/>
      <c r="J79" s="531"/>
      <c r="K79" s="531"/>
      <c r="L79" s="531"/>
      <c r="M79" s="531"/>
      <c r="N79" s="531"/>
      <c r="O79" s="531"/>
      <c r="P79" s="531"/>
      <c r="Q79" s="531"/>
      <c r="R79" s="531"/>
      <c r="S79" s="532"/>
    </row>
    <row r="80" spans="1:19" ht="13.5" customHeight="1">
      <c r="A80" s="1401" t="s">
        <v>421</v>
      </c>
      <c r="B80" s="1402"/>
      <c r="C80" s="1402"/>
      <c r="D80" s="1402"/>
      <c r="E80" s="1402"/>
      <c r="F80" s="1402"/>
      <c r="G80" s="1402"/>
      <c r="H80" s="1402"/>
      <c r="I80" s="1403"/>
      <c r="J80" s="531"/>
      <c r="K80" s="531"/>
      <c r="L80" s="531"/>
      <c r="M80" s="531"/>
      <c r="N80" s="531"/>
      <c r="O80" s="531"/>
      <c r="P80" s="531"/>
      <c r="Q80" s="531"/>
      <c r="R80" s="531"/>
      <c r="S80" s="532"/>
    </row>
    <row r="81" spans="1:19" ht="13.5" customHeight="1">
      <c r="A81" s="1439" t="s">
        <v>413</v>
      </c>
      <c r="B81" s="1387"/>
      <c r="C81" s="1387"/>
      <c r="D81" s="480" t="s">
        <v>414</v>
      </c>
      <c r="E81" s="1387" t="s">
        <v>415</v>
      </c>
      <c r="F81" s="1387"/>
      <c r="G81" s="1387"/>
      <c r="H81" s="1387"/>
      <c r="I81" s="1388"/>
      <c r="J81" s="531"/>
      <c r="K81" s="531"/>
      <c r="L81" s="531"/>
      <c r="M81" s="531"/>
      <c r="N81" s="531"/>
      <c r="O81" s="531"/>
      <c r="P81" s="531"/>
      <c r="Q81" s="531"/>
      <c r="R81" s="531"/>
      <c r="S81" s="532"/>
    </row>
    <row r="82" spans="1:19" ht="13.5" customHeight="1">
      <c r="A82" s="1704" t="s">
        <v>417</v>
      </c>
      <c r="B82" s="1705"/>
      <c r="C82" s="1705"/>
      <c r="D82" s="543"/>
      <c r="E82" s="1440"/>
      <c r="F82" s="1440"/>
      <c r="G82" s="1440"/>
      <c r="H82" s="1440"/>
      <c r="I82" s="1441"/>
      <c r="J82" s="531"/>
      <c r="K82" s="531"/>
      <c r="L82" s="531"/>
      <c r="M82" s="531"/>
      <c r="N82" s="531"/>
      <c r="O82" s="531"/>
      <c r="P82" s="531"/>
      <c r="Q82" s="531"/>
      <c r="R82" s="531"/>
      <c r="S82" s="532"/>
    </row>
    <row r="83" spans="1:19" ht="13.5" customHeight="1">
      <c r="A83" s="1813" t="s">
        <v>416</v>
      </c>
      <c r="B83" s="1814"/>
      <c r="C83" s="1814"/>
      <c r="D83" s="190"/>
      <c r="E83" s="1389"/>
      <c r="F83" s="1389"/>
      <c r="G83" s="1389"/>
      <c r="H83" s="1389"/>
      <c r="I83" s="1390"/>
      <c r="J83" s="531"/>
      <c r="K83" s="531"/>
      <c r="L83" s="531"/>
      <c r="M83" s="531"/>
      <c r="N83" s="531"/>
      <c r="O83" s="531"/>
      <c r="P83" s="531"/>
      <c r="Q83" s="531"/>
      <c r="R83" s="531"/>
      <c r="S83" s="532"/>
    </row>
    <row r="84" spans="1:19" ht="13.5" customHeight="1">
      <c r="A84" s="1800" t="s">
        <v>410</v>
      </c>
      <c r="B84" s="1801"/>
      <c r="C84" s="1802"/>
      <c r="D84" s="190"/>
      <c r="E84" s="1389"/>
      <c r="F84" s="1389"/>
      <c r="G84" s="1389"/>
      <c r="H84" s="1389"/>
      <c r="I84" s="1390"/>
      <c r="J84" s="531"/>
      <c r="K84" s="531"/>
      <c r="L84" s="531"/>
      <c r="M84" s="531"/>
      <c r="N84" s="531"/>
      <c r="O84" s="531"/>
      <c r="P84" s="531"/>
      <c r="Q84" s="531"/>
      <c r="R84" s="531"/>
      <c r="S84" s="532"/>
    </row>
    <row r="85" spans="1:19" ht="13.5" customHeight="1">
      <c r="A85" s="1800" t="s">
        <v>411</v>
      </c>
      <c r="B85" s="1801"/>
      <c r="C85" s="1802"/>
      <c r="D85" s="190"/>
      <c r="E85" s="1389"/>
      <c r="F85" s="1389"/>
      <c r="G85" s="1389"/>
      <c r="H85" s="1389"/>
      <c r="I85" s="1390"/>
      <c r="J85" s="531"/>
      <c r="K85" s="531"/>
      <c r="L85" s="531"/>
      <c r="M85" s="531"/>
      <c r="N85" s="531"/>
      <c r="O85" s="531"/>
      <c r="P85" s="531"/>
      <c r="Q85" s="531"/>
      <c r="R85" s="531"/>
      <c r="S85" s="532"/>
    </row>
    <row r="86" spans="1:19" ht="13.5" customHeight="1" thickBot="1">
      <c r="A86" s="1803" t="s">
        <v>412</v>
      </c>
      <c r="B86" s="1804"/>
      <c r="C86" s="1805"/>
      <c r="D86" s="191"/>
      <c r="E86" s="1806"/>
      <c r="F86" s="1807"/>
      <c r="G86" s="1807"/>
      <c r="H86" s="1807"/>
      <c r="I86" s="1808"/>
      <c r="J86" s="531"/>
      <c r="K86" s="531"/>
      <c r="L86" s="531"/>
      <c r="M86" s="531"/>
      <c r="N86" s="531"/>
      <c r="O86" s="531"/>
      <c r="P86" s="531"/>
      <c r="Q86" s="531"/>
      <c r="R86" s="531"/>
      <c r="S86" s="532"/>
    </row>
    <row r="87" spans="1:19" ht="13.5" customHeight="1" thickBot="1">
      <c r="A87" s="530"/>
      <c r="B87" s="500"/>
      <c r="C87" s="500"/>
      <c r="D87" s="472"/>
      <c r="E87" s="531"/>
      <c r="F87" s="531"/>
      <c r="G87" s="531"/>
      <c r="H87" s="531"/>
      <c r="I87" s="531"/>
      <c r="J87" s="531"/>
      <c r="K87" s="531"/>
      <c r="L87" s="531"/>
      <c r="M87" s="531"/>
      <c r="N87" s="531"/>
      <c r="O87" s="531"/>
      <c r="P87" s="531"/>
      <c r="Q87" s="531"/>
      <c r="R87" s="531"/>
      <c r="S87" s="532"/>
    </row>
    <row r="88" spans="1:19" ht="13.5" customHeight="1">
      <c r="A88" s="1380" t="s">
        <v>422</v>
      </c>
      <c r="B88" s="1821" t="s">
        <v>61</v>
      </c>
      <c r="C88" s="1822"/>
      <c r="D88" s="1822"/>
      <c r="E88" s="1822"/>
      <c r="F88" s="1822"/>
      <c r="G88" s="1822"/>
      <c r="H88" s="1822"/>
      <c r="I88" s="1823"/>
      <c r="J88" s="405"/>
      <c r="K88" s="533"/>
      <c r="L88" s="472"/>
      <c r="M88" s="472"/>
      <c r="N88" s="472"/>
      <c r="O88" s="472"/>
      <c r="P88" s="472"/>
      <c r="Q88" s="472"/>
      <c r="R88" s="472"/>
      <c r="S88" s="472"/>
    </row>
    <row r="89" spans="1:19" ht="13.5" customHeight="1">
      <c r="A89" s="1228"/>
      <c r="B89" s="1810" t="s">
        <v>62</v>
      </c>
      <c r="C89" s="1811"/>
      <c r="D89" s="1811"/>
      <c r="E89" s="1811"/>
      <c r="F89" s="1811"/>
      <c r="G89" s="1811"/>
      <c r="H89" s="1811"/>
      <c r="I89" s="1812"/>
      <c r="J89" s="188"/>
      <c r="K89" s="533"/>
      <c r="L89" s="472"/>
      <c r="M89" s="472"/>
      <c r="N89" s="472"/>
      <c r="O89" s="472"/>
      <c r="P89" s="472"/>
      <c r="Q89" s="472"/>
      <c r="R89" s="472"/>
      <c r="S89" s="472"/>
    </row>
    <row r="90" spans="1:19" ht="13.5" customHeight="1">
      <c r="A90" s="1228"/>
      <c r="B90" s="1810" t="s">
        <v>63</v>
      </c>
      <c r="C90" s="1811"/>
      <c r="D90" s="1811"/>
      <c r="E90" s="1811"/>
      <c r="F90" s="1811"/>
      <c r="G90" s="1811"/>
      <c r="H90" s="1811"/>
      <c r="I90" s="1812"/>
      <c r="J90" s="188"/>
      <c r="K90" s="533"/>
      <c r="L90" s="472"/>
      <c r="M90" s="472"/>
      <c r="N90" s="472"/>
      <c r="O90" s="472"/>
      <c r="P90" s="472"/>
      <c r="Q90" s="472"/>
      <c r="R90" s="472"/>
      <c r="S90" s="472"/>
    </row>
    <row r="91" spans="1:19" ht="13.5" customHeight="1" thickBot="1">
      <c r="A91" s="1230"/>
      <c r="B91" s="1789" t="s">
        <v>41</v>
      </c>
      <c r="C91" s="1790"/>
      <c r="D91" s="1790"/>
      <c r="E91" s="1790"/>
      <c r="F91" s="1790"/>
      <c r="G91" s="1790"/>
      <c r="H91" s="1790"/>
      <c r="I91" s="1791"/>
      <c r="J91" s="239"/>
      <c r="K91" s="533"/>
      <c r="L91" s="472"/>
      <c r="M91" s="472"/>
      <c r="N91" s="472"/>
      <c r="O91" s="472"/>
      <c r="P91" s="472"/>
      <c r="Q91" s="472"/>
      <c r="R91" s="472"/>
      <c r="S91" s="472"/>
    </row>
    <row r="92" spans="1:19" s="483" customFormat="1" ht="13.5" customHeight="1" thickBot="1">
      <c r="A92" s="535"/>
      <c r="B92" s="521"/>
      <c r="C92" s="521"/>
      <c r="D92" s="521"/>
      <c r="E92" s="521"/>
      <c r="F92" s="521"/>
      <c r="G92" s="521"/>
      <c r="H92" s="521"/>
      <c r="I92" s="521"/>
      <c r="J92" s="534"/>
      <c r="K92" s="500"/>
      <c r="L92" s="500"/>
      <c r="M92" s="500"/>
      <c r="N92" s="500"/>
      <c r="O92" s="500"/>
      <c r="P92" s="500"/>
      <c r="Q92" s="500"/>
      <c r="R92" s="500"/>
      <c r="S92" s="500"/>
    </row>
    <row r="93" spans="1:19" s="408" customFormat="1" ht="13.5" customHeight="1">
      <c r="A93" s="1380" t="s">
        <v>118</v>
      </c>
      <c r="B93" s="1824" t="s">
        <v>59</v>
      </c>
      <c r="C93" s="1825"/>
      <c r="D93" s="1825"/>
      <c r="E93" s="1825"/>
      <c r="F93" s="1825"/>
      <c r="G93" s="1825"/>
      <c r="H93" s="1825"/>
      <c r="I93" s="1825"/>
      <c r="J93" s="1825"/>
      <c r="K93" s="1825"/>
      <c r="L93" s="1825"/>
      <c r="M93" s="1825"/>
      <c r="N93" s="1825"/>
      <c r="O93" s="1825"/>
      <c r="P93" s="1825"/>
      <c r="Q93" s="1825"/>
      <c r="R93" s="1826"/>
      <c r="S93" s="549"/>
    </row>
    <row r="94" spans="1:19" s="408" customFormat="1" ht="13.5" customHeight="1">
      <c r="A94" s="1229"/>
      <c r="B94" s="556"/>
      <c r="C94" s="1352" t="s">
        <v>443</v>
      </c>
      <c r="D94" s="1795" t="s">
        <v>429</v>
      </c>
      <c r="E94" s="1796"/>
      <c r="F94" s="1796"/>
      <c r="G94" s="1796"/>
      <c r="H94" s="1796"/>
      <c r="I94" s="1796"/>
      <c r="J94" s="1796"/>
      <c r="K94" s="1796"/>
      <c r="L94" s="1796"/>
      <c r="M94" s="1796"/>
      <c r="N94" s="1796"/>
      <c r="O94" s="1796"/>
      <c r="P94" s="1796"/>
      <c r="Q94" s="1796"/>
      <c r="R94" s="1797"/>
      <c r="S94" s="544"/>
    </row>
    <row r="95" spans="1:19" s="408" customFormat="1" ht="13.5" customHeight="1">
      <c r="A95" s="1229"/>
      <c r="B95" s="556"/>
      <c r="C95" s="1353"/>
      <c r="D95" s="1786" t="s">
        <v>430</v>
      </c>
      <c r="E95" s="1787"/>
      <c r="F95" s="1787"/>
      <c r="G95" s="1787"/>
      <c r="H95" s="1787"/>
      <c r="I95" s="1787"/>
      <c r="J95" s="1787"/>
      <c r="K95" s="1787"/>
      <c r="L95" s="1787"/>
      <c r="M95" s="1787"/>
      <c r="N95" s="1787"/>
      <c r="O95" s="1787"/>
      <c r="P95" s="1787"/>
      <c r="Q95" s="1787"/>
      <c r="R95" s="1788"/>
      <c r="S95" s="545"/>
    </row>
    <row r="96" spans="1:19" s="408" customFormat="1" ht="13.5" customHeight="1">
      <c r="A96" s="1229"/>
      <c r="B96" s="556"/>
      <c r="C96" s="1353"/>
      <c r="D96" s="1786" t="s">
        <v>431</v>
      </c>
      <c r="E96" s="1787"/>
      <c r="F96" s="1787"/>
      <c r="G96" s="1787"/>
      <c r="H96" s="1787"/>
      <c r="I96" s="1787"/>
      <c r="J96" s="1787"/>
      <c r="K96" s="1787"/>
      <c r="L96" s="1787"/>
      <c r="M96" s="1787"/>
      <c r="N96" s="1787"/>
      <c r="O96" s="1787"/>
      <c r="P96" s="1787"/>
      <c r="Q96" s="1787"/>
      <c r="R96" s="1788"/>
      <c r="S96" s="545"/>
    </row>
    <row r="97" spans="1:19" s="408" customFormat="1" ht="13.5" customHeight="1">
      <c r="A97" s="1229"/>
      <c r="B97" s="556"/>
      <c r="C97" s="1353"/>
      <c r="D97" s="1786" t="s">
        <v>432</v>
      </c>
      <c r="E97" s="1787"/>
      <c r="F97" s="1787"/>
      <c r="G97" s="1787"/>
      <c r="H97" s="1787"/>
      <c r="I97" s="1787"/>
      <c r="J97" s="1787"/>
      <c r="K97" s="1787"/>
      <c r="L97" s="1787"/>
      <c r="M97" s="1787"/>
      <c r="N97" s="1787"/>
      <c r="O97" s="1787"/>
      <c r="P97" s="1787"/>
      <c r="Q97" s="1787"/>
      <c r="R97" s="1788"/>
      <c r="S97" s="545"/>
    </row>
    <row r="98" spans="1:19" s="408" customFormat="1" ht="13.5" customHeight="1">
      <c r="A98" s="1229"/>
      <c r="B98" s="557"/>
      <c r="C98" s="1363"/>
      <c r="D98" s="1818" t="s">
        <v>433</v>
      </c>
      <c r="E98" s="1819"/>
      <c r="F98" s="1819"/>
      <c r="G98" s="1819"/>
      <c r="H98" s="1819"/>
      <c r="I98" s="1819"/>
      <c r="J98" s="1819"/>
      <c r="K98" s="1819"/>
      <c r="L98" s="1819"/>
      <c r="M98" s="1819"/>
      <c r="N98" s="1819"/>
      <c r="O98" s="1819"/>
      <c r="P98" s="1819"/>
      <c r="Q98" s="1819"/>
      <c r="R98" s="1820"/>
      <c r="S98" s="546"/>
    </row>
    <row r="99" spans="1:19" s="408" customFormat="1" ht="13.5" customHeight="1">
      <c r="A99" s="1229"/>
      <c r="B99" s="1827" t="s">
        <v>117</v>
      </c>
      <c r="C99" s="1828"/>
      <c r="D99" s="1828"/>
      <c r="E99" s="1828"/>
      <c r="F99" s="1828"/>
      <c r="G99" s="1828"/>
      <c r="H99" s="1828"/>
      <c r="I99" s="1828"/>
      <c r="J99" s="1828"/>
      <c r="K99" s="1828"/>
      <c r="L99" s="1828"/>
      <c r="M99" s="1828"/>
      <c r="N99" s="1828"/>
      <c r="O99" s="1828"/>
      <c r="P99" s="1828"/>
      <c r="Q99" s="1828"/>
      <c r="R99" s="1829"/>
      <c r="S99" s="179"/>
    </row>
    <row r="100" spans="1:19" s="408" customFormat="1" ht="13.5" customHeight="1">
      <c r="A100" s="1229"/>
      <c r="B100" s="556"/>
      <c r="C100" s="1352" t="s">
        <v>443</v>
      </c>
      <c r="D100" s="1795" t="s">
        <v>429</v>
      </c>
      <c r="E100" s="1796"/>
      <c r="F100" s="1796"/>
      <c r="G100" s="1796"/>
      <c r="H100" s="1796"/>
      <c r="I100" s="1796"/>
      <c r="J100" s="1796"/>
      <c r="K100" s="1796"/>
      <c r="L100" s="1796"/>
      <c r="M100" s="1796"/>
      <c r="N100" s="1796"/>
      <c r="O100" s="1796"/>
      <c r="P100" s="1796"/>
      <c r="Q100" s="1796"/>
      <c r="R100" s="1797"/>
      <c r="S100" s="544"/>
    </row>
    <row r="101" spans="1:19" s="408" customFormat="1" ht="13.5" customHeight="1">
      <c r="A101" s="1229"/>
      <c r="B101" s="556"/>
      <c r="C101" s="1353"/>
      <c r="D101" s="1786" t="s">
        <v>430</v>
      </c>
      <c r="E101" s="1787"/>
      <c r="F101" s="1787"/>
      <c r="G101" s="1787"/>
      <c r="H101" s="1787"/>
      <c r="I101" s="1787"/>
      <c r="J101" s="1787"/>
      <c r="K101" s="1787"/>
      <c r="L101" s="1787"/>
      <c r="M101" s="1787"/>
      <c r="N101" s="1787"/>
      <c r="O101" s="1787"/>
      <c r="P101" s="1787"/>
      <c r="Q101" s="1787"/>
      <c r="R101" s="1788"/>
      <c r="S101" s="545"/>
    </row>
    <row r="102" spans="1:19" s="408" customFormat="1" ht="13.5" customHeight="1">
      <c r="A102" s="1229"/>
      <c r="B102" s="556"/>
      <c r="C102" s="1353"/>
      <c r="D102" s="1786" t="s">
        <v>431</v>
      </c>
      <c r="E102" s="1787"/>
      <c r="F102" s="1787"/>
      <c r="G102" s="1787"/>
      <c r="H102" s="1787"/>
      <c r="I102" s="1787"/>
      <c r="J102" s="1787"/>
      <c r="K102" s="1787"/>
      <c r="L102" s="1787"/>
      <c r="M102" s="1787"/>
      <c r="N102" s="1787"/>
      <c r="O102" s="1787"/>
      <c r="P102" s="1787"/>
      <c r="Q102" s="1787"/>
      <c r="R102" s="1788"/>
      <c r="S102" s="545"/>
    </row>
    <row r="103" spans="1:19" s="408" customFormat="1" ht="13.5" customHeight="1">
      <c r="A103" s="1229"/>
      <c r="B103" s="556"/>
      <c r="C103" s="1353"/>
      <c r="D103" s="1786" t="s">
        <v>432</v>
      </c>
      <c r="E103" s="1787"/>
      <c r="F103" s="1787"/>
      <c r="G103" s="1787"/>
      <c r="H103" s="1787"/>
      <c r="I103" s="1787"/>
      <c r="J103" s="1787"/>
      <c r="K103" s="1787"/>
      <c r="L103" s="1787"/>
      <c r="M103" s="1787"/>
      <c r="N103" s="1787"/>
      <c r="O103" s="1787"/>
      <c r="P103" s="1787"/>
      <c r="Q103" s="1787"/>
      <c r="R103" s="1788"/>
      <c r="S103" s="545"/>
    </row>
    <row r="104" spans="1:19" s="408" customFormat="1" ht="13.5" customHeight="1" thickBot="1">
      <c r="A104" s="1230"/>
      <c r="B104" s="558"/>
      <c r="C104" s="1056"/>
      <c r="D104" s="1815" t="s">
        <v>433</v>
      </c>
      <c r="E104" s="1816"/>
      <c r="F104" s="1816"/>
      <c r="G104" s="1816"/>
      <c r="H104" s="1816"/>
      <c r="I104" s="1816"/>
      <c r="J104" s="1816"/>
      <c r="K104" s="1816"/>
      <c r="L104" s="1816"/>
      <c r="M104" s="1816"/>
      <c r="N104" s="1816"/>
      <c r="O104" s="1816"/>
      <c r="P104" s="1816"/>
      <c r="Q104" s="1816"/>
      <c r="R104" s="1817"/>
      <c r="S104" s="547"/>
    </row>
    <row r="105" spans="1:19" s="540" customFormat="1" ht="13.5" customHeight="1">
      <c r="A105" s="535"/>
      <c r="B105" s="536"/>
      <c r="C105" s="537"/>
      <c r="D105" s="538"/>
      <c r="E105" s="538"/>
      <c r="F105" s="538"/>
      <c r="G105" s="538"/>
      <c r="H105" s="538"/>
      <c r="I105" s="538"/>
      <c r="J105" s="538"/>
      <c r="K105" s="538"/>
      <c r="L105" s="538"/>
      <c r="M105" s="538"/>
      <c r="N105" s="538"/>
      <c r="O105" s="538"/>
      <c r="P105" s="538"/>
      <c r="Q105" s="538"/>
      <c r="R105" s="538"/>
      <c r="S105" s="539"/>
    </row>
    <row r="106" spans="1:19" ht="12" customHeight="1">
      <c r="A106" s="567"/>
      <c r="B106" s="567"/>
      <c r="C106" s="567"/>
      <c r="D106" s="567"/>
      <c r="E106" s="567"/>
      <c r="F106" s="567"/>
      <c r="G106" s="567"/>
      <c r="H106" s="567"/>
      <c r="I106" s="567"/>
      <c r="J106" s="567"/>
      <c r="K106" s="567"/>
      <c r="L106" s="567"/>
      <c r="M106" s="567"/>
      <c r="N106" s="567"/>
      <c r="O106" s="567"/>
      <c r="P106" s="567"/>
      <c r="Q106" s="567"/>
      <c r="R106" s="585"/>
      <c r="S106" s="407"/>
    </row>
    <row r="107" spans="1:19" ht="12" customHeight="1">
      <c r="A107" s="567"/>
      <c r="B107" s="567"/>
      <c r="C107" s="567"/>
      <c r="D107" s="567"/>
      <c r="E107" s="567"/>
      <c r="F107" s="567"/>
      <c r="G107" s="567"/>
      <c r="H107" s="567"/>
      <c r="I107" s="567"/>
      <c r="J107" s="567"/>
      <c r="K107" s="567"/>
      <c r="L107" s="567"/>
      <c r="M107" s="567"/>
      <c r="N107" s="567"/>
      <c r="O107" s="567"/>
      <c r="P107" s="567"/>
      <c r="Q107" s="567"/>
      <c r="R107" s="585"/>
      <c r="S107" s="407"/>
    </row>
    <row r="135" ht="11.25">
      <c r="C135" s="466">
        <v>0</v>
      </c>
    </row>
    <row r="136" spans="2:6" ht="11.25">
      <c r="B136" s="466" t="s">
        <v>377</v>
      </c>
      <c r="C136" s="466">
        <v>1</v>
      </c>
      <c r="F136" s="466">
        <v>18</v>
      </c>
    </row>
    <row r="137" spans="3:6" ht="11.25">
      <c r="C137" s="466">
        <v>2</v>
      </c>
      <c r="F137" s="466">
        <v>19</v>
      </c>
    </row>
    <row r="138" spans="3:6" ht="11.25">
      <c r="C138" s="466">
        <v>3</v>
      </c>
      <c r="F138" s="466">
        <v>20</v>
      </c>
    </row>
    <row r="139" spans="3:6" ht="11.25">
      <c r="C139" s="466">
        <v>4</v>
      </c>
      <c r="F139" s="466">
        <v>21</v>
      </c>
    </row>
    <row r="140" spans="3:6" ht="11.25">
      <c r="C140" s="466">
        <v>5</v>
      </c>
      <c r="F140" s="466">
        <v>22</v>
      </c>
    </row>
    <row r="141" spans="3:6" ht="11.25">
      <c r="C141" s="466">
        <v>6</v>
      </c>
      <c r="F141" s="466">
        <v>23</v>
      </c>
    </row>
    <row r="142" spans="3:6" ht="11.25">
      <c r="C142" s="466">
        <v>7</v>
      </c>
      <c r="F142" s="466">
        <v>24</v>
      </c>
    </row>
    <row r="143" spans="3:6" ht="11.25">
      <c r="C143" s="466">
        <v>8</v>
      </c>
      <c r="F143" s="466">
        <v>25</v>
      </c>
    </row>
    <row r="144" spans="3:6" ht="11.25">
      <c r="C144" s="466">
        <v>9</v>
      </c>
      <c r="F144" s="466">
        <v>26</v>
      </c>
    </row>
    <row r="145" spans="3:6" ht="11.25">
      <c r="C145" s="466">
        <v>10</v>
      </c>
      <c r="F145" s="466">
        <v>27</v>
      </c>
    </row>
    <row r="146" spans="3:6" ht="11.25">
      <c r="C146" s="466">
        <v>11</v>
      </c>
      <c r="F146" s="466">
        <v>28</v>
      </c>
    </row>
    <row r="147" spans="3:6" ht="11.25">
      <c r="C147" s="466">
        <v>12</v>
      </c>
      <c r="F147" s="466">
        <v>29</v>
      </c>
    </row>
    <row r="148" spans="3:6" ht="11.25">
      <c r="C148" s="466">
        <v>13</v>
      </c>
      <c r="F148" s="466">
        <v>30</v>
      </c>
    </row>
    <row r="149" spans="3:6" ht="11.25">
      <c r="C149" s="466">
        <v>14</v>
      </c>
      <c r="F149" s="466">
        <v>31</v>
      </c>
    </row>
    <row r="150" spans="3:6" ht="11.25">
      <c r="C150" s="466">
        <v>15</v>
      </c>
      <c r="F150" s="466">
        <v>32</v>
      </c>
    </row>
    <row r="151" spans="3:6" ht="11.25">
      <c r="C151" s="466">
        <v>16</v>
      </c>
      <c r="F151" s="466">
        <v>33</v>
      </c>
    </row>
    <row r="152" spans="3:6" ht="11.25">
      <c r="C152" s="466">
        <v>17</v>
      </c>
      <c r="F152" s="466">
        <v>34</v>
      </c>
    </row>
    <row r="153" spans="3:6" ht="11.25">
      <c r="C153" s="466">
        <v>18</v>
      </c>
      <c r="F153" s="466">
        <v>35</v>
      </c>
    </row>
    <row r="154" spans="3:6" ht="11.25">
      <c r="C154" s="466">
        <v>19</v>
      </c>
      <c r="F154" s="466">
        <v>36</v>
      </c>
    </row>
    <row r="155" spans="3:6" ht="11.25">
      <c r="C155" s="466">
        <v>20</v>
      </c>
      <c r="F155" s="466">
        <v>37</v>
      </c>
    </row>
    <row r="156" spans="3:6" ht="11.25">
      <c r="C156" s="466">
        <v>21</v>
      </c>
      <c r="F156" s="466">
        <v>38</v>
      </c>
    </row>
    <row r="157" spans="3:6" ht="11.25">
      <c r="C157" s="466">
        <v>22</v>
      </c>
      <c r="F157" s="466">
        <v>39</v>
      </c>
    </row>
    <row r="158" spans="3:6" ht="11.25">
      <c r="C158" s="466">
        <v>23</v>
      </c>
      <c r="F158" s="466">
        <v>40</v>
      </c>
    </row>
    <row r="159" spans="3:6" ht="11.25">
      <c r="C159" s="466">
        <v>24</v>
      </c>
      <c r="F159" s="466">
        <v>41</v>
      </c>
    </row>
    <row r="160" spans="3:6" ht="11.25">
      <c r="C160" s="466">
        <v>25</v>
      </c>
      <c r="F160" s="466">
        <v>42</v>
      </c>
    </row>
    <row r="161" spans="3:6" ht="11.25">
      <c r="C161" s="466">
        <v>26</v>
      </c>
      <c r="F161" s="466">
        <v>43</v>
      </c>
    </row>
    <row r="162" spans="3:6" ht="11.25">
      <c r="C162" s="466">
        <v>27</v>
      </c>
      <c r="F162" s="466">
        <v>44</v>
      </c>
    </row>
    <row r="163" spans="3:6" ht="11.25">
      <c r="C163" s="466">
        <v>28</v>
      </c>
      <c r="F163" s="466">
        <v>45</v>
      </c>
    </row>
    <row r="164" spans="3:6" ht="11.25">
      <c r="C164" s="466">
        <v>29</v>
      </c>
      <c r="F164" s="466">
        <v>46</v>
      </c>
    </row>
    <row r="165" spans="3:6" ht="11.25">
      <c r="C165" s="466">
        <v>30</v>
      </c>
      <c r="F165" s="466">
        <v>47</v>
      </c>
    </row>
    <row r="166" spans="3:6" ht="11.25">
      <c r="C166" s="466">
        <v>31</v>
      </c>
      <c r="F166" s="466">
        <v>48</v>
      </c>
    </row>
    <row r="167" spans="3:6" ht="11.25">
      <c r="C167" s="466">
        <v>32</v>
      </c>
      <c r="F167" s="466">
        <v>49</v>
      </c>
    </row>
    <row r="168" spans="3:6" ht="11.25">
      <c r="C168" s="466">
        <v>33</v>
      </c>
      <c r="F168" s="466">
        <v>50</v>
      </c>
    </row>
    <row r="169" spans="3:6" ht="11.25">
      <c r="C169" s="466">
        <v>34</v>
      </c>
      <c r="F169" s="466">
        <v>51</v>
      </c>
    </row>
    <row r="170" spans="3:6" ht="11.25">
      <c r="C170" s="466">
        <v>35</v>
      </c>
      <c r="F170" s="466">
        <v>52</v>
      </c>
    </row>
    <row r="171" spans="3:6" ht="11.25">
      <c r="C171" s="466">
        <v>36</v>
      </c>
      <c r="F171" s="466">
        <v>53</v>
      </c>
    </row>
    <row r="172" spans="3:6" ht="11.25">
      <c r="C172" s="466">
        <v>37</v>
      </c>
      <c r="F172" s="466">
        <v>54</v>
      </c>
    </row>
    <row r="173" spans="3:6" ht="11.25">
      <c r="C173" s="466">
        <v>38</v>
      </c>
      <c r="F173" s="466">
        <v>55</v>
      </c>
    </row>
    <row r="174" spans="3:6" ht="11.25">
      <c r="C174" s="466">
        <v>39</v>
      </c>
      <c r="F174" s="466">
        <v>56</v>
      </c>
    </row>
    <row r="175" spans="3:6" ht="11.25">
      <c r="C175" s="466">
        <v>40</v>
      </c>
      <c r="F175" s="466">
        <v>57</v>
      </c>
    </row>
    <row r="176" spans="3:6" ht="11.25">
      <c r="C176" s="466">
        <v>41</v>
      </c>
      <c r="F176" s="466">
        <v>58</v>
      </c>
    </row>
    <row r="177" spans="3:6" ht="11.25">
      <c r="C177" s="466">
        <v>42</v>
      </c>
      <c r="F177" s="466">
        <v>59</v>
      </c>
    </row>
    <row r="178" spans="3:6" ht="11.25">
      <c r="C178" s="466">
        <v>43</v>
      </c>
      <c r="F178" s="466">
        <v>60</v>
      </c>
    </row>
    <row r="179" spans="3:6" ht="11.25">
      <c r="C179" s="466">
        <v>44</v>
      </c>
      <c r="F179" s="466">
        <v>61</v>
      </c>
    </row>
    <row r="180" spans="3:6" ht="11.25">
      <c r="C180" s="466">
        <v>45</v>
      </c>
      <c r="F180" s="466">
        <v>62</v>
      </c>
    </row>
    <row r="181" spans="3:6" ht="11.25">
      <c r="C181" s="466">
        <v>46</v>
      </c>
      <c r="F181" s="466">
        <v>63</v>
      </c>
    </row>
    <row r="182" spans="3:6" ht="11.25">
      <c r="C182" s="466">
        <v>47</v>
      </c>
      <c r="F182" s="466">
        <v>64</v>
      </c>
    </row>
    <row r="183" spans="3:6" ht="11.25">
      <c r="C183" s="466">
        <v>48</v>
      </c>
      <c r="F183" s="466">
        <v>65</v>
      </c>
    </row>
    <row r="184" spans="3:6" ht="11.25">
      <c r="C184" s="466">
        <v>49</v>
      </c>
      <c r="F184" s="466">
        <v>66</v>
      </c>
    </row>
    <row r="185" spans="3:6" ht="11.25">
      <c r="C185" s="466">
        <v>50</v>
      </c>
      <c r="F185" s="466">
        <v>67</v>
      </c>
    </row>
    <row r="186" spans="3:6" ht="11.25">
      <c r="C186" s="466">
        <v>51</v>
      </c>
      <c r="F186" s="466">
        <v>68</v>
      </c>
    </row>
    <row r="187" spans="3:6" ht="11.25">
      <c r="C187" s="466">
        <v>52</v>
      </c>
      <c r="F187" s="466">
        <v>69</v>
      </c>
    </row>
    <row r="188" spans="3:6" ht="11.25">
      <c r="C188" s="466">
        <v>53</v>
      </c>
      <c r="F188" s="466">
        <v>70</v>
      </c>
    </row>
    <row r="189" ht="11.25">
      <c r="C189" s="466">
        <v>54</v>
      </c>
    </row>
    <row r="190" ht="11.25">
      <c r="C190" s="466">
        <v>55</v>
      </c>
    </row>
    <row r="191" ht="11.25">
      <c r="C191" s="466">
        <v>56</v>
      </c>
    </row>
    <row r="192" ht="11.25">
      <c r="C192" s="466">
        <v>57</v>
      </c>
    </row>
    <row r="193" ht="11.25">
      <c r="C193" s="466">
        <v>58</v>
      </c>
    </row>
    <row r="194" ht="11.25">
      <c r="C194" s="466">
        <v>59</v>
      </c>
    </row>
    <row r="195" ht="11.25">
      <c r="C195" s="466">
        <v>60</v>
      </c>
    </row>
    <row r="196" ht="11.25">
      <c r="C196" s="466">
        <v>61</v>
      </c>
    </row>
    <row r="197" ht="11.25">
      <c r="C197" s="466">
        <v>62</v>
      </c>
    </row>
    <row r="198" ht="11.25">
      <c r="C198" s="466">
        <v>63</v>
      </c>
    </row>
    <row r="199" ht="11.25">
      <c r="C199" s="466">
        <v>64</v>
      </c>
    </row>
    <row r="200" ht="11.25">
      <c r="C200" s="466">
        <v>65</v>
      </c>
    </row>
    <row r="201" ht="11.25">
      <c r="C201" s="466">
        <v>66</v>
      </c>
    </row>
    <row r="202" ht="11.25">
      <c r="C202" s="466">
        <v>67</v>
      </c>
    </row>
    <row r="203" ht="11.25">
      <c r="C203" s="466">
        <v>68</v>
      </c>
    </row>
    <row r="204" ht="11.25">
      <c r="C204" s="466">
        <v>69</v>
      </c>
    </row>
    <row r="205" ht="11.25">
      <c r="C205" s="466">
        <v>70</v>
      </c>
    </row>
    <row r="206" ht="11.25">
      <c r="C206" s="466">
        <v>71</v>
      </c>
    </row>
    <row r="207" ht="11.25">
      <c r="C207" s="466">
        <v>72</v>
      </c>
    </row>
    <row r="208" ht="11.25">
      <c r="C208" s="466">
        <v>73</v>
      </c>
    </row>
    <row r="209" ht="11.25">
      <c r="C209" s="466">
        <v>74</v>
      </c>
    </row>
    <row r="210" ht="11.25">
      <c r="C210" s="466">
        <v>75</v>
      </c>
    </row>
    <row r="211" ht="11.25">
      <c r="C211" s="466">
        <v>76</v>
      </c>
    </row>
    <row r="212" ht="11.25">
      <c r="C212" s="466">
        <v>77</v>
      </c>
    </row>
    <row r="213" ht="11.25">
      <c r="C213" s="466">
        <v>78</v>
      </c>
    </row>
    <row r="214" ht="11.25">
      <c r="C214" s="466">
        <v>79</v>
      </c>
    </row>
    <row r="215" ht="11.25">
      <c r="C215" s="466">
        <v>80</v>
      </c>
    </row>
    <row r="216" ht="11.25">
      <c r="C216" s="466">
        <v>81</v>
      </c>
    </row>
    <row r="217" ht="11.25">
      <c r="C217" s="466">
        <v>82</v>
      </c>
    </row>
    <row r="218" ht="11.25">
      <c r="C218" s="466">
        <v>83</v>
      </c>
    </row>
    <row r="219" ht="11.25">
      <c r="C219" s="466">
        <v>84</v>
      </c>
    </row>
    <row r="220" ht="11.25">
      <c r="C220" s="466">
        <v>85</v>
      </c>
    </row>
    <row r="221" ht="11.25">
      <c r="C221" s="466">
        <v>86</v>
      </c>
    </row>
    <row r="222" ht="11.25">
      <c r="C222" s="466">
        <v>87</v>
      </c>
    </row>
    <row r="223" ht="11.25">
      <c r="C223" s="466">
        <v>88</v>
      </c>
    </row>
    <row r="224" ht="11.25">
      <c r="C224" s="466">
        <v>89</v>
      </c>
    </row>
    <row r="225" ht="11.25">
      <c r="C225" s="466">
        <v>90</v>
      </c>
    </row>
    <row r="226" ht="11.25">
      <c r="C226" s="466">
        <v>91</v>
      </c>
    </row>
    <row r="227" ht="11.25">
      <c r="C227" s="466">
        <v>92</v>
      </c>
    </row>
    <row r="228" ht="11.25">
      <c r="C228" s="466">
        <v>93</v>
      </c>
    </row>
    <row r="229" ht="11.25">
      <c r="C229" s="466">
        <v>94</v>
      </c>
    </row>
    <row r="230" ht="11.25">
      <c r="C230" s="466">
        <v>95</v>
      </c>
    </row>
    <row r="231" ht="11.25">
      <c r="C231" s="466">
        <v>96</v>
      </c>
    </row>
    <row r="232" ht="11.25">
      <c r="C232" s="466">
        <v>97</v>
      </c>
    </row>
    <row r="233" ht="11.25">
      <c r="C233" s="466">
        <v>98</v>
      </c>
    </row>
    <row r="234" ht="11.25">
      <c r="C234" s="466">
        <v>99</v>
      </c>
    </row>
    <row r="235" ht="11.25">
      <c r="C235" s="466">
        <v>100</v>
      </c>
    </row>
    <row r="236" ht="11.25">
      <c r="C236" s="466">
        <v>101</v>
      </c>
    </row>
    <row r="237" ht="11.25">
      <c r="C237" s="466">
        <v>102</v>
      </c>
    </row>
    <row r="238" ht="11.25">
      <c r="C238" s="466">
        <v>103</v>
      </c>
    </row>
    <row r="239" ht="11.25">
      <c r="C239" s="466">
        <v>104</v>
      </c>
    </row>
    <row r="240" ht="11.25">
      <c r="C240" s="466">
        <v>105</v>
      </c>
    </row>
    <row r="241" ht="11.25">
      <c r="C241" s="466">
        <v>106</v>
      </c>
    </row>
    <row r="242" ht="11.25">
      <c r="C242" s="466">
        <v>107</v>
      </c>
    </row>
    <row r="243" ht="11.25">
      <c r="C243" s="466">
        <v>108</v>
      </c>
    </row>
    <row r="244" ht="11.25">
      <c r="C244" s="466">
        <v>109</v>
      </c>
    </row>
    <row r="245" ht="11.25">
      <c r="C245" s="466">
        <v>110</v>
      </c>
    </row>
    <row r="246" ht="11.25">
      <c r="C246" s="466">
        <v>111</v>
      </c>
    </row>
    <row r="247" ht="11.25">
      <c r="C247" s="466">
        <v>112</v>
      </c>
    </row>
    <row r="248" ht="11.25">
      <c r="C248" s="466">
        <v>113</v>
      </c>
    </row>
    <row r="249" ht="11.25">
      <c r="C249" s="466">
        <v>114</v>
      </c>
    </row>
    <row r="250" ht="11.25">
      <c r="C250" s="466">
        <v>115</v>
      </c>
    </row>
    <row r="251" ht="11.25">
      <c r="C251" s="466">
        <v>116</v>
      </c>
    </row>
    <row r="252" ht="11.25">
      <c r="C252" s="466">
        <v>117</v>
      </c>
    </row>
    <row r="253" ht="11.25">
      <c r="C253" s="466">
        <v>118</v>
      </c>
    </row>
    <row r="254" ht="11.25">
      <c r="C254" s="466">
        <v>119</v>
      </c>
    </row>
    <row r="255" ht="11.25">
      <c r="C255" s="466">
        <v>120</v>
      </c>
    </row>
    <row r="256" ht="11.25">
      <c r="C256" s="466">
        <v>121</v>
      </c>
    </row>
    <row r="257" ht="11.25">
      <c r="C257" s="466">
        <v>122</v>
      </c>
    </row>
    <row r="258" ht="11.25">
      <c r="C258" s="466">
        <v>123</v>
      </c>
    </row>
    <row r="259" ht="11.25">
      <c r="C259" s="466">
        <v>124</v>
      </c>
    </row>
    <row r="260" ht="11.25">
      <c r="C260" s="466">
        <v>125</v>
      </c>
    </row>
    <row r="261" ht="11.25">
      <c r="C261" s="466">
        <v>126</v>
      </c>
    </row>
    <row r="262" ht="11.25">
      <c r="C262" s="466">
        <v>127</v>
      </c>
    </row>
    <row r="263" ht="11.25">
      <c r="C263" s="466">
        <v>128</v>
      </c>
    </row>
    <row r="264" ht="11.25">
      <c r="C264" s="466">
        <v>129</v>
      </c>
    </row>
    <row r="265" ht="11.25">
      <c r="C265" s="466">
        <v>130</v>
      </c>
    </row>
    <row r="266" ht="11.25">
      <c r="C266" s="466">
        <v>131</v>
      </c>
    </row>
    <row r="267" ht="11.25">
      <c r="C267" s="466">
        <v>132</v>
      </c>
    </row>
    <row r="268" ht="11.25">
      <c r="C268" s="466">
        <v>133</v>
      </c>
    </row>
    <row r="269" ht="11.25">
      <c r="C269" s="466">
        <v>134</v>
      </c>
    </row>
    <row r="270" ht="11.25">
      <c r="C270" s="466">
        <v>135</v>
      </c>
    </row>
    <row r="271" ht="11.25">
      <c r="C271" s="466">
        <v>136</v>
      </c>
    </row>
    <row r="272" ht="11.25">
      <c r="C272" s="466">
        <v>137</v>
      </c>
    </row>
    <row r="273" ht="11.25">
      <c r="C273" s="466">
        <v>138</v>
      </c>
    </row>
    <row r="274" ht="11.25">
      <c r="C274" s="466">
        <v>139</v>
      </c>
    </row>
    <row r="275" ht="11.25">
      <c r="C275" s="466">
        <v>140</v>
      </c>
    </row>
    <row r="276" ht="11.25">
      <c r="C276" s="466">
        <v>141</v>
      </c>
    </row>
    <row r="277" ht="11.25">
      <c r="C277" s="466">
        <v>142</v>
      </c>
    </row>
    <row r="278" ht="11.25">
      <c r="C278" s="466">
        <v>143</v>
      </c>
    </row>
    <row r="279" ht="11.25">
      <c r="C279" s="466">
        <v>144</v>
      </c>
    </row>
    <row r="280" ht="11.25">
      <c r="C280" s="466">
        <v>145</v>
      </c>
    </row>
    <row r="281" ht="11.25">
      <c r="C281" s="466">
        <v>146</v>
      </c>
    </row>
    <row r="282" ht="11.25">
      <c r="C282" s="466">
        <v>147</v>
      </c>
    </row>
    <row r="283" ht="11.25">
      <c r="C283" s="466">
        <v>148</v>
      </c>
    </row>
    <row r="284" ht="11.25">
      <c r="C284" s="466">
        <v>149</v>
      </c>
    </row>
    <row r="285" ht="11.25">
      <c r="C285" s="466">
        <v>150</v>
      </c>
    </row>
    <row r="286" ht="11.25">
      <c r="C286" s="466">
        <v>151</v>
      </c>
    </row>
    <row r="287" ht="11.25">
      <c r="C287" s="466">
        <v>152</v>
      </c>
    </row>
    <row r="288" ht="11.25">
      <c r="C288" s="466">
        <v>153</v>
      </c>
    </row>
    <row r="289" ht="11.25">
      <c r="C289" s="466">
        <v>154</v>
      </c>
    </row>
    <row r="290" ht="11.25">
      <c r="C290" s="466">
        <v>155</v>
      </c>
    </row>
    <row r="291" ht="11.25">
      <c r="C291" s="466">
        <v>156</v>
      </c>
    </row>
    <row r="292" ht="11.25">
      <c r="C292" s="466">
        <v>157</v>
      </c>
    </row>
    <row r="293" ht="11.25">
      <c r="C293" s="466">
        <v>158</v>
      </c>
    </row>
    <row r="294" ht="11.25">
      <c r="C294" s="466">
        <v>159</v>
      </c>
    </row>
    <row r="295" ht="11.25">
      <c r="C295" s="466">
        <v>160</v>
      </c>
    </row>
    <row r="296" ht="11.25">
      <c r="C296" s="466">
        <v>161</v>
      </c>
    </row>
    <row r="297" ht="11.25">
      <c r="C297" s="466">
        <v>162</v>
      </c>
    </row>
    <row r="298" ht="11.25">
      <c r="C298" s="466">
        <v>163</v>
      </c>
    </row>
    <row r="299" ht="11.25">
      <c r="C299" s="466">
        <v>164</v>
      </c>
    </row>
    <row r="300" ht="11.25">
      <c r="C300" s="466">
        <v>165</v>
      </c>
    </row>
    <row r="301" ht="11.25">
      <c r="C301" s="466">
        <v>166</v>
      </c>
    </row>
    <row r="302" ht="11.25">
      <c r="C302" s="466">
        <v>167</v>
      </c>
    </row>
    <row r="303" ht="11.25">
      <c r="C303" s="466">
        <v>168</v>
      </c>
    </row>
    <row r="304" ht="11.25">
      <c r="C304" s="466">
        <v>169</v>
      </c>
    </row>
    <row r="305" ht="11.25">
      <c r="C305" s="466">
        <v>170</v>
      </c>
    </row>
    <row r="306" ht="11.25">
      <c r="C306" s="466">
        <v>171</v>
      </c>
    </row>
    <row r="307" ht="11.25">
      <c r="C307" s="466">
        <v>172</v>
      </c>
    </row>
    <row r="308" ht="11.25">
      <c r="C308" s="466">
        <v>173</v>
      </c>
    </row>
    <row r="309" ht="11.25">
      <c r="C309" s="466">
        <v>174</v>
      </c>
    </row>
    <row r="310" ht="11.25">
      <c r="C310" s="466">
        <v>175</v>
      </c>
    </row>
    <row r="311" ht="11.25">
      <c r="C311" s="466">
        <v>176</v>
      </c>
    </row>
    <row r="312" ht="11.25">
      <c r="C312" s="466">
        <v>177</v>
      </c>
    </row>
    <row r="313" ht="11.25">
      <c r="C313" s="466">
        <v>178</v>
      </c>
    </row>
    <row r="314" ht="11.25">
      <c r="C314" s="466">
        <v>179</v>
      </c>
    </row>
    <row r="315" ht="11.25">
      <c r="C315" s="466">
        <v>180</v>
      </c>
    </row>
    <row r="316" ht="11.25">
      <c r="C316" s="466">
        <v>181</v>
      </c>
    </row>
    <row r="317" ht="11.25">
      <c r="C317" s="466">
        <v>182</v>
      </c>
    </row>
    <row r="318" ht="11.25">
      <c r="C318" s="466">
        <v>183</v>
      </c>
    </row>
    <row r="319" ht="11.25">
      <c r="C319" s="466">
        <v>184</v>
      </c>
    </row>
    <row r="320" ht="11.25">
      <c r="C320" s="466">
        <v>185</v>
      </c>
    </row>
    <row r="321" ht="11.25">
      <c r="C321" s="466">
        <v>186</v>
      </c>
    </row>
    <row r="322" ht="11.25">
      <c r="C322" s="466">
        <v>187</v>
      </c>
    </row>
    <row r="323" ht="11.25">
      <c r="C323" s="466">
        <v>188</v>
      </c>
    </row>
    <row r="324" ht="11.25">
      <c r="C324" s="466">
        <v>189</v>
      </c>
    </row>
    <row r="325" ht="11.25">
      <c r="C325" s="466">
        <v>190</v>
      </c>
    </row>
    <row r="326" ht="11.25">
      <c r="C326" s="466">
        <v>191</v>
      </c>
    </row>
    <row r="327" ht="11.25">
      <c r="C327" s="466">
        <v>192</v>
      </c>
    </row>
    <row r="328" ht="11.25">
      <c r="C328" s="466">
        <v>193</v>
      </c>
    </row>
    <row r="329" ht="11.25">
      <c r="C329" s="466">
        <v>194</v>
      </c>
    </row>
    <row r="330" ht="11.25">
      <c r="C330" s="466">
        <v>195</v>
      </c>
    </row>
    <row r="331" ht="11.25">
      <c r="C331" s="466">
        <v>196</v>
      </c>
    </row>
    <row r="332" ht="11.25">
      <c r="C332" s="466">
        <v>197</v>
      </c>
    </row>
    <row r="333" ht="11.25">
      <c r="C333" s="466">
        <v>198</v>
      </c>
    </row>
    <row r="334" ht="11.25">
      <c r="C334" s="466">
        <v>199</v>
      </c>
    </row>
    <row r="335" ht="11.25">
      <c r="C335" s="466">
        <v>200</v>
      </c>
    </row>
    <row r="336" ht="11.25">
      <c r="C336" s="466">
        <v>201</v>
      </c>
    </row>
    <row r="337" ht="11.25">
      <c r="C337" s="466">
        <v>202</v>
      </c>
    </row>
    <row r="338" ht="11.25">
      <c r="C338" s="466">
        <v>203</v>
      </c>
    </row>
    <row r="339" ht="11.25">
      <c r="C339" s="466">
        <v>204</v>
      </c>
    </row>
    <row r="340" ht="11.25">
      <c r="C340" s="466">
        <v>205</v>
      </c>
    </row>
    <row r="341" ht="11.25">
      <c r="C341" s="466">
        <v>206</v>
      </c>
    </row>
    <row r="342" ht="11.25">
      <c r="C342" s="466">
        <v>207</v>
      </c>
    </row>
    <row r="343" ht="11.25">
      <c r="C343" s="466">
        <v>208</v>
      </c>
    </row>
    <row r="344" ht="11.25">
      <c r="C344" s="466">
        <v>209</v>
      </c>
    </row>
    <row r="345" ht="11.25">
      <c r="C345" s="466">
        <v>210</v>
      </c>
    </row>
    <row r="346" ht="11.25">
      <c r="C346" s="466">
        <v>211</v>
      </c>
    </row>
    <row r="347" ht="11.25">
      <c r="C347" s="466">
        <v>212</v>
      </c>
    </row>
    <row r="348" ht="11.25">
      <c r="C348" s="466">
        <v>213</v>
      </c>
    </row>
    <row r="349" ht="11.25">
      <c r="C349" s="466">
        <v>214</v>
      </c>
    </row>
    <row r="350" ht="11.25">
      <c r="C350" s="466">
        <v>215</v>
      </c>
    </row>
    <row r="351" ht="11.25">
      <c r="C351" s="466">
        <v>216</v>
      </c>
    </row>
    <row r="352" ht="11.25">
      <c r="C352" s="466">
        <v>217</v>
      </c>
    </row>
    <row r="353" ht="11.25">
      <c r="C353" s="466">
        <v>218</v>
      </c>
    </row>
    <row r="354" ht="11.25">
      <c r="C354" s="466">
        <v>219</v>
      </c>
    </row>
    <row r="355" ht="11.25">
      <c r="C355" s="466">
        <v>220</v>
      </c>
    </row>
    <row r="356" ht="11.25">
      <c r="C356" s="466">
        <v>221</v>
      </c>
    </row>
    <row r="357" ht="11.25">
      <c r="C357" s="466">
        <v>222</v>
      </c>
    </row>
    <row r="358" ht="11.25">
      <c r="C358" s="466">
        <v>223</v>
      </c>
    </row>
    <row r="359" ht="11.25">
      <c r="C359" s="466">
        <v>224</v>
      </c>
    </row>
    <row r="360" ht="11.25">
      <c r="C360" s="466">
        <v>225</v>
      </c>
    </row>
    <row r="361" ht="11.25">
      <c r="C361" s="466">
        <v>226</v>
      </c>
    </row>
    <row r="362" ht="11.25">
      <c r="C362" s="466">
        <v>227</v>
      </c>
    </row>
    <row r="363" ht="11.25">
      <c r="C363" s="466">
        <v>228</v>
      </c>
    </row>
    <row r="364" ht="11.25">
      <c r="C364" s="466">
        <v>229</v>
      </c>
    </row>
    <row r="365" ht="11.25">
      <c r="C365" s="466">
        <v>230</v>
      </c>
    </row>
    <row r="366" ht="11.25">
      <c r="C366" s="466">
        <v>231</v>
      </c>
    </row>
    <row r="367" ht="11.25">
      <c r="C367" s="466">
        <v>232</v>
      </c>
    </row>
    <row r="368" ht="11.25">
      <c r="C368" s="466">
        <v>233</v>
      </c>
    </row>
    <row r="369" ht="11.25">
      <c r="C369" s="466">
        <v>234</v>
      </c>
    </row>
    <row r="370" ht="11.25">
      <c r="C370" s="466">
        <v>235</v>
      </c>
    </row>
    <row r="371" ht="11.25">
      <c r="C371" s="466">
        <v>236</v>
      </c>
    </row>
    <row r="372" ht="11.25">
      <c r="C372" s="466">
        <v>237</v>
      </c>
    </row>
    <row r="373" ht="11.25">
      <c r="C373" s="466">
        <v>238</v>
      </c>
    </row>
    <row r="374" ht="11.25">
      <c r="C374" s="466">
        <v>239</v>
      </c>
    </row>
    <row r="375" ht="11.25">
      <c r="C375" s="466">
        <v>240</v>
      </c>
    </row>
    <row r="376" ht="11.25">
      <c r="C376" s="466">
        <v>241</v>
      </c>
    </row>
    <row r="377" ht="11.25">
      <c r="C377" s="466">
        <v>242</v>
      </c>
    </row>
    <row r="378" ht="11.25">
      <c r="C378" s="466">
        <v>243</v>
      </c>
    </row>
    <row r="379" ht="11.25">
      <c r="C379" s="466">
        <v>244</v>
      </c>
    </row>
    <row r="380" ht="11.25">
      <c r="C380" s="466">
        <v>245</v>
      </c>
    </row>
    <row r="381" ht="11.25">
      <c r="C381" s="466">
        <v>246</v>
      </c>
    </row>
    <row r="382" ht="11.25">
      <c r="C382" s="466">
        <v>247</v>
      </c>
    </row>
    <row r="383" ht="11.25">
      <c r="C383" s="466">
        <v>248</v>
      </c>
    </row>
    <row r="384" ht="11.25">
      <c r="C384" s="466">
        <v>249</v>
      </c>
    </row>
    <row r="385" ht="11.25">
      <c r="C385" s="466">
        <v>250</v>
      </c>
    </row>
    <row r="386" ht="11.25">
      <c r="C386" s="466">
        <v>251</v>
      </c>
    </row>
    <row r="387" ht="11.25">
      <c r="C387" s="466">
        <v>252</v>
      </c>
    </row>
    <row r="388" ht="11.25">
      <c r="C388" s="466">
        <v>253</v>
      </c>
    </row>
    <row r="389" ht="11.25">
      <c r="C389" s="466">
        <v>254</v>
      </c>
    </row>
    <row r="390" ht="11.25">
      <c r="C390" s="466">
        <v>255</v>
      </c>
    </row>
    <row r="391" ht="11.25">
      <c r="C391" s="466">
        <v>256</v>
      </c>
    </row>
    <row r="392" ht="11.25">
      <c r="C392" s="466">
        <v>257</v>
      </c>
    </row>
    <row r="393" ht="11.25">
      <c r="C393" s="466">
        <v>258</v>
      </c>
    </row>
    <row r="394" ht="11.25">
      <c r="C394" s="466">
        <v>259</v>
      </c>
    </row>
    <row r="395" ht="11.25">
      <c r="C395" s="466">
        <v>260</v>
      </c>
    </row>
    <row r="396" ht="11.25">
      <c r="C396" s="466">
        <v>261</v>
      </c>
    </row>
    <row r="397" ht="11.25">
      <c r="C397" s="466">
        <v>262</v>
      </c>
    </row>
    <row r="398" ht="11.25">
      <c r="C398" s="466">
        <v>263</v>
      </c>
    </row>
    <row r="399" ht="11.25">
      <c r="C399" s="466">
        <v>264</v>
      </c>
    </row>
    <row r="400" ht="11.25">
      <c r="C400" s="466">
        <v>265</v>
      </c>
    </row>
    <row r="401" ht="11.25">
      <c r="C401" s="466">
        <v>266</v>
      </c>
    </row>
    <row r="402" ht="11.25">
      <c r="C402" s="466">
        <v>267</v>
      </c>
    </row>
    <row r="403" ht="11.25">
      <c r="C403" s="466">
        <v>268</v>
      </c>
    </row>
    <row r="404" ht="11.25">
      <c r="C404" s="466">
        <v>269</v>
      </c>
    </row>
    <row r="405" ht="11.25">
      <c r="C405" s="466">
        <v>270</v>
      </c>
    </row>
    <row r="406" ht="11.25">
      <c r="C406" s="466">
        <v>271</v>
      </c>
    </row>
    <row r="407" ht="11.25">
      <c r="C407" s="466">
        <v>272</v>
      </c>
    </row>
    <row r="408" ht="11.25">
      <c r="C408" s="466">
        <v>273</v>
      </c>
    </row>
    <row r="409" ht="11.25">
      <c r="C409" s="466">
        <v>274</v>
      </c>
    </row>
    <row r="410" ht="11.25">
      <c r="C410" s="466">
        <v>275</v>
      </c>
    </row>
    <row r="411" ht="11.25">
      <c r="C411" s="466">
        <v>276</v>
      </c>
    </row>
    <row r="412" ht="11.25">
      <c r="C412" s="466">
        <v>277</v>
      </c>
    </row>
    <row r="413" ht="11.25">
      <c r="C413" s="466">
        <v>278</v>
      </c>
    </row>
    <row r="414" ht="11.25">
      <c r="C414" s="466">
        <v>279</v>
      </c>
    </row>
    <row r="415" ht="11.25">
      <c r="C415" s="466">
        <v>280</v>
      </c>
    </row>
    <row r="416" ht="11.25">
      <c r="C416" s="466">
        <v>281</v>
      </c>
    </row>
    <row r="417" ht="11.25">
      <c r="C417" s="466">
        <v>282</v>
      </c>
    </row>
    <row r="418" ht="11.25">
      <c r="C418" s="466">
        <v>283</v>
      </c>
    </row>
    <row r="419" ht="11.25">
      <c r="C419" s="466">
        <v>284</v>
      </c>
    </row>
    <row r="420" ht="11.25">
      <c r="C420" s="466">
        <v>285</v>
      </c>
    </row>
    <row r="421" ht="11.25">
      <c r="C421" s="466">
        <v>286</v>
      </c>
    </row>
    <row r="422" ht="11.25">
      <c r="C422" s="466">
        <v>287</v>
      </c>
    </row>
    <row r="423" ht="11.25">
      <c r="C423" s="466">
        <v>288</v>
      </c>
    </row>
    <row r="424" ht="11.25">
      <c r="C424" s="466">
        <v>289</v>
      </c>
    </row>
    <row r="425" ht="11.25">
      <c r="C425" s="466">
        <v>290</v>
      </c>
    </row>
    <row r="426" ht="11.25">
      <c r="C426" s="466">
        <v>291</v>
      </c>
    </row>
    <row r="427" ht="11.25">
      <c r="C427" s="466">
        <v>292</v>
      </c>
    </row>
    <row r="428" ht="11.25">
      <c r="C428" s="466">
        <v>293</v>
      </c>
    </row>
    <row r="429" ht="11.25">
      <c r="C429" s="466">
        <v>294</v>
      </c>
    </row>
    <row r="430" ht="11.25">
      <c r="C430" s="466">
        <v>295</v>
      </c>
    </row>
    <row r="431" ht="11.25">
      <c r="C431" s="466">
        <v>296</v>
      </c>
    </row>
    <row r="432" ht="11.25">
      <c r="C432" s="466">
        <v>297</v>
      </c>
    </row>
    <row r="433" ht="11.25">
      <c r="C433" s="466">
        <v>298</v>
      </c>
    </row>
    <row r="434" ht="11.25">
      <c r="C434" s="466">
        <v>299</v>
      </c>
    </row>
    <row r="435" ht="11.25">
      <c r="C435" s="466">
        <v>300</v>
      </c>
    </row>
    <row r="436" ht="11.25">
      <c r="C436" s="466">
        <v>301</v>
      </c>
    </row>
    <row r="437" ht="11.25">
      <c r="C437" s="466">
        <v>302</v>
      </c>
    </row>
    <row r="438" ht="11.25">
      <c r="C438" s="466">
        <v>303</v>
      </c>
    </row>
    <row r="439" ht="11.25">
      <c r="C439" s="466">
        <v>304</v>
      </c>
    </row>
    <row r="440" ht="11.25">
      <c r="C440" s="466">
        <v>305</v>
      </c>
    </row>
    <row r="441" ht="11.25">
      <c r="C441" s="466">
        <v>306</v>
      </c>
    </row>
    <row r="442" ht="11.25">
      <c r="C442" s="466">
        <v>307</v>
      </c>
    </row>
    <row r="443" ht="11.25">
      <c r="C443" s="466">
        <v>308</v>
      </c>
    </row>
    <row r="444" ht="11.25">
      <c r="C444" s="466">
        <v>309</v>
      </c>
    </row>
    <row r="445" ht="11.25">
      <c r="C445" s="466">
        <v>310</v>
      </c>
    </row>
    <row r="446" ht="11.25">
      <c r="C446" s="466">
        <v>311</v>
      </c>
    </row>
    <row r="447" ht="11.25">
      <c r="C447" s="466">
        <v>312</v>
      </c>
    </row>
    <row r="448" ht="11.25">
      <c r="C448" s="466">
        <v>313</v>
      </c>
    </row>
    <row r="449" ht="11.25">
      <c r="C449" s="466">
        <v>314</v>
      </c>
    </row>
    <row r="450" ht="11.25">
      <c r="C450" s="466">
        <v>315</v>
      </c>
    </row>
    <row r="451" ht="11.25">
      <c r="C451" s="466">
        <v>316</v>
      </c>
    </row>
    <row r="452" ht="11.25">
      <c r="C452" s="466">
        <v>317</v>
      </c>
    </row>
    <row r="453" ht="11.25">
      <c r="C453" s="466">
        <v>318</v>
      </c>
    </row>
    <row r="454" ht="11.25">
      <c r="C454" s="466">
        <v>319</v>
      </c>
    </row>
    <row r="455" ht="11.25">
      <c r="C455" s="466">
        <v>320</v>
      </c>
    </row>
    <row r="456" ht="11.25">
      <c r="C456" s="466">
        <v>321</v>
      </c>
    </row>
    <row r="457" ht="11.25">
      <c r="C457" s="466">
        <v>322</v>
      </c>
    </row>
    <row r="458" ht="11.25">
      <c r="C458" s="466">
        <v>323</v>
      </c>
    </row>
    <row r="459" ht="11.25">
      <c r="C459" s="466">
        <v>324</v>
      </c>
    </row>
    <row r="460" ht="11.25">
      <c r="C460" s="466">
        <v>325</v>
      </c>
    </row>
    <row r="461" ht="11.25">
      <c r="C461" s="466">
        <v>326</v>
      </c>
    </row>
    <row r="462" ht="11.25">
      <c r="C462" s="466">
        <v>327</v>
      </c>
    </row>
    <row r="463" ht="11.25">
      <c r="C463" s="466">
        <v>328</v>
      </c>
    </row>
    <row r="464" ht="11.25">
      <c r="C464" s="466">
        <v>329</v>
      </c>
    </row>
    <row r="465" ht="11.25">
      <c r="C465" s="466">
        <v>330</v>
      </c>
    </row>
    <row r="466" ht="11.25">
      <c r="C466" s="466">
        <v>331</v>
      </c>
    </row>
    <row r="467" ht="11.25">
      <c r="C467" s="466">
        <v>332</v>
      </c>
    </row>
    <row r="468" ht="11.25">
      <c r="C468" s="466">
        <v>333</v>
      </c>
    </row>
    <row r="469" ht="11.25">
      <c r="C469" s="466">
        <v>334</v>
      </c>
    </row>
    <row r="470" ht="11.25">
      <c r="C470" s="466">
        <v>335</v>
      </c>
    </row>
    <row r="471" ht="11.25">
      <c r="C471" s="466">
        <v>336</v>
      </c>
    </row>
    <row r="472" ht="11.25">
      <c r="C472" s="466">
        <v>337</v>
      </c>
    </row>
    <row r="473" ht="11.25">
      <c r="C473" s="466">
        <v>338</v>
      </c>
    </row>
    <row r="474" ht="11.25">
      <c r="C474" s="466">
        <v>339</v>
      </c>
    </row>
    <row r="475" ht="11.25">
      <c r="C475" s="466">
        <v>340</v>
      </c>
    </row>
    <row r="476" ht="11.25">
      <c r="C476" s="466">
        <v>341</v>
      </c>
    </row>
    <row r="477" ht="11.25">
      <c r="C477" s="466">
        <v>342</v>
      </c>
    </row>
    <row r="478" ht="11.25">
      <c r="C478" s="466">
        <v>343</v>
      </c>
    </row>
    <row r="479" ht="11.25">
      <c r="C479" s="466">
        <v>344</v>
      </c>
    </row>
    <row r="480" ht="11.25">
      <c r="C480" s="466">
        <v>345</v>
      </c>
    </row>
    <row r="481" ht="11.25">
      <c r="C481" s="466">
        <v>346</v>
      </c>
    </row>
    <row r="482" ht="11.25">
      <c r="C482" s="466">
        <v>347</v>
      </c>
    </row>
    <row r="483" ht="11.25">
      <c r="C483" s="466">
        <v>348</v>
      </c>
    </row>
    <row r="484" ht="11.25">
      <c r="C484" s="466">
        <v>349</v>
      </c>
    </row>
    <row r="485" ht="11.25">
      <c r="C485" s="466">
        <v>350</v>
      </c>
    </row>
    <row r="486" ht="11.25">
      <c r="C486" s="466">
        <v>351</v>
      </c>
    </row>
    <row r="487" ht="11.25">
      <c r="C487" s="466">
        <v>352</v>
      </c>
    </row>
    <row r="488" ht="11.25">
      <c r="C488" s="466">
        <v>353</v>
      </c>
    </row>
    <row r="489" ht="11.25">
      <c r="C489" s="466">
        <v>354</v>
      </c>
    </row>
    <row r="490" ht="11.25">
      <c r="C490" s="466">
        <v>355</v>
      </c>
    </row>
    <row r="491" ht="11.25">
      <c r="C491" s="466">
        <v>356</v>
      </c>
    </row>
    <row r="492" ht="11.25">
      <c r="C492" s="466">
        <v>357</v>
      </c>
    </row>
    <row r="493" ht="11.25">
      <c r="C493" s="466">
        <v>358</v>
      </c>
    </row>
    <row r="494" ht="11.25">
      <c r="C494" s="466">
        <v>359</v>
      </c>
    </row>
    <row r="495" ht="11.25">
      <c r="C495" s="466">
        <v>360</v>
      </c>
    </row>
    <row r="496" ht="11.25">
      <c r="C496" s="466">
        <v>361</v>
      </c>
    </row>
    <row r="497" ht="11.25">
      <c r="C497" s="466">
        <v>362</v>
      </c>
    </row>
    <row r="498" ht="11.25">
      <c r="C498" s="466">
        <v>363</v>
      </c>
    </row>
    <row r="499" ht="11.25">
      <c r="C499" s="466">
        <v>364</v>
      </c>
    </row>
    <row r="500" ht="11.25">
      <c r="C500" s="466">
        <v>365</v>
      </c>
    </row>
    <row r="501" ht="11.25">
      <c r="C501" s="466">
        <v>366</v>
      </c>
    </row>
    <row r="502" ht="11.25">
      <c r="C502" s="466">
        <v>367</v>
      </c>
    </row>
    <row r="503" ht="11.25">
      <c r="C503" s="466">
        <v>368</v>
      </c>
    </row>
    <row r="504" ht="11.25">
      <c r="C504" s="466">
        <v>369</v>
      </c>
    </row>
    <row r="505" ht="11.25">
      <c r="C505" s="466">
        <v>370</v>
      </c>
    </row>
  </sheetData>
  <sheetProtection/>
  <mergeCells count="172">
    <mergeCell ref="D104:R104"/>
    <mergeCell ref="D97:R97"/>
    <mergeCell ref="D98:R98"/>
    <mergeCell ref="A88:A91"/>
    <mergeCell ref="B88:I88"/>
    <mergeCell ref="B93:R93"/>
    <mergeCell ref="B99:R99"/>
    <mergeCell ref="D94:R94"/>
    <mergeCell ref="D95:R95"/>
    <mergeCell ref="B90:I90"/>
    <mergeCell ref="A85:C85"/>
    <mergeCell ref="E85:I85"/>
    <mergeCell ref="A86:C86"/>
    <mergeCell ref="E86:I86"/>
    <mergeCell ref="B77:C78"/>
    <mergeCell ref="B89:I89"/>
    <mergeCell ref="A83:C83"/>
    <mergeCell ref="E83:I83"/>
    <mergeCell ref="A84:C84"/>
    <mergeCell ref="E84:I84"/>
    <mergeCell ref="A93:A104"/>
    <mergeCell ref="C100:C104"/>
    <mergeCell ref="D100:R100"/>
    <mergeCell ref="D101:R101"/>
    <mergeCell ref="C94:C98"/>
    <mergeCell ref="A8:A9"/>
    <mergeCell ref="B10:B11"/>
    <mergeCell ref="B12:B13"/>
    <mergeCell ref="B14:B15"/>
    <mergeCell ref="B16:B17"/>
    <mergeCell ref="B91:I91"/>
    <mergeCell ref="C10:D11"/>
    <mergeCell ref="A80:I80"/>
    <mergeCell ref="A81:C81"/>
    <mergeCell ref="B63:C64"/>
    <mergeCell ref="D96:R96"/>
    <mergeCell ref="L27:M27"/>
    <mergeCell ref="N37:O37"/>
    <mergeCell ref="K34:L34"/>
    <mergeCell ref="M32:U32"/>
    <mergeCell ref="D102:R102"/>
    <mergeCell ref="D103:R103"/>
    <mergeCell ref="N38:O38"/>
    <mergeCell ref="N51:O51"/>
    <mergeCell ref="N42:O42"/>
    <mergeCell ref="Q70:R70"/>
    <mergeCell ref="N45:O45"/>
    <mergeCell ref="N52:O52"/>
    <mergeCell ref="N54:O54"/>
    <mergeCell ref="N56:O56"/>
    <mergeCell ref="Q33:R33"/>
    <mergeCell ref="K33:L33"/>
    <mergeCell ref="M34:O34"/>
    <mergeCell ref="M33:N33"/>
    <mergeCell ref="C8:D9"/>
    <mergeCell ref="B33:C34"/>
    <mergeCell ref="C14:D15"/>
    <mergeCell ref="C26:D27"/>
    <mergeCell ref="C16:D17"/>
    <mergeCell ref="B29:C30"/>
    <mergeCell ref="B31:C32"/>
    <mergeCell ref="C12:D13"/>
    <mergeCell ref="C20:D21"/>
    <mergeCell ref="C22:D23"/>
    <mergeCell ref="L21:M21"/>
    <mergeCell ref="B18:B19"/>
    <mergeCell ref="B20:B21"/>
    <mergeCell ref="B22:B23"/>
    <mergeCell ref="L19:M19"/>
    <mergeCell ref="L20:M20"/>
    <mergeCell ref="B69:C70"/>
    <mergeCell ref="A29:A34"/>
    <mergeCell ref="F29:G29"/>
    <mergeCell ref="B45:C46"/>
    <mergeCell ref="B58:D58"/>
    <mergeCell ref="B61:C62"/>
    <mergeCell ref="B43:C44"/>
    <mergeCell ref="B47:C48"/>
    <mergeCell ref="A36:A56"/>
    <mergeCell ref="B67:C68"/>
    <mergeCell ref="B26:B27"/>
    <mergeCell ref="L18:M18"/>
    <mergeCell ref="L22:M22"/>
    <mergeCell ref="L23:M23"/>
    <mergeCell ref="F30:G30"/>
    <mergeCell ref="L24:M24"/>
    <mergeCell ref="L25:M25"/>
    <mergeCell ref="L26:M26"/>
    <mergeCell ref="L17:M17"/>
    <mergeCell ref="L8:M8"/>
    <mergeCell ref="L9:M9"/>
    <mergeCell ref="L10:M10"/>
    <mergeCell ref="L11:M11"/>
    <mergeCell ref="L12:M12"/>
    <mergeCell ref="L13:M13"/>
    <mergeCell ref="B39:C40"/>
    <mergeCell ref="B36:D36"/>
    <mergeCell ref="B41:C42"/>
    <mergeCell ref="B49:C50"/>
    <mergeCell ref="B65:C66"/>
    <mergeCell ref="B53:C54"/>
    <mergeCell ref="B59:C60"/>
    <mergeCell ref="B51:C52"/>
    <mergeCell ref="B55:C56"/>
    <mergeCell ref="N55:O55"/>
    <mergeCell ref="F1:R2"/>
    <mergeCell ref="N6:T27"/>
    <mergeCell ref="H6:H7"/>
    <mergeCell ref="I6:I7"/>
    <mergeCell ref="L4:M4"/>
    <mergeCell ref="L5:M5"/>
    <mergeCell ref="N4:T4"/>
    <mergeCell ref="G6:G7"/>
    <mergeCell ref="N36:O36"/>
    <mergeCell ref="A1:E2"/>
    <mergeCell ref="A10:A27"/>
    <mergeCell ref="C24:D25"/>
    <mergeCell ref="L6:M7"/>
    <mergeCell ref="L14:M14"/>
    <mergeCell ref="L15:M15"/>
    <mergeCell ref="L16:M16"/>
    <mergeCell ref="J6:J7"/>
    <mergeCell ref="K6:K7"/>
    <mergeCell ref="F6:F7"/>
    <mergeCell ref="Q73:R73"/>
    <mergeCell ref="Q67:R67"/>
    <mergeCell ref="Q71:R71"/>
    <mergeCell ref="N46:O46"/>
    <mergeCell ref="N48:O48"/>
    <mergeCell ref="Q58:R58"/>
    <mergeCell ref="Q63:R63"/>
    <mergeCell ref="N53:O53"/>
    <mergeCell ref="Q64:R64"/>
    <mergeCell ref="Q66:R66"/>
    <mergeCell ref="N43:O43"/>
    <mergeCell ref="N50:O50"/>
    <mergeCell ref="N40:O40"/>
    <mergeCell ref="N41:O41"/>
    <mergeCell ref="N39:O39"/>
    <mergeCell ref="N44:O44"/>
    <mergeCell ref="N49:O49"/>
    <mergeCell ref="N47:O47"/>
    <mergeCell ref="N5:T5"/>
    <mergeCell ref="S58:S78"/>
    <mergeCell ref="Q68:R68"/>
    <mergeCell ref="Q61:R61"/>
    <mergeCell ref="Q60:R60"/>
    <mergeCell ref="Q72:R72"/>
    <mergeCell ref="Q74:R74"/>
    <mergeCell ref="Q62:R62"/>
    <mergeCell ref="Q65:R65"/>
    <mergeCell ref="Q59:R59"/>
    <mergeCell ref="B75:C76"/>
    <mergeCell ref="E81:I81"/>
    <mergeCell ref="E4:K5"/>
    <mergeCell ref="A4:D5"/>
    <mergeCell ref="B6:B9"/>
    <mergeCell ref="A6:A7"/>
    <mergeCell ref="C6:E7"/>
    <mergeCell ref="C18:D19"/>
    <mergeCell ref="B37:C38"/>
    <mergeCell ref="B24:B25"/>
    <mergeCell ref="Q77:R77"/>
    <mergeCell ref="Q78:R78"/>
    <mergeCell ref="Q69:R69"/>
    <mergeCell ref="Q76:R76"/>
    <mergeCell ref="Q75:R75"/>
    <mergeCell ref="A82:C82"/>
    <mergeCell ref="E82:I82"/>
    <mergeCell ref="B71:C72"/>
    <mergeCell ref="A58:A78"/>
    <mergeCell ref="B73:C74"/>
  </mergeCells>
  <conditionalFormatting sqref="F10:K27 J88:J91">
    <cfRule type="cellIs" priority="52" dxfId="323" operator="equal" stopIfTrue="1">
      <formula>0</formula>
    </cfRule>
  </conditionalFormatting>
  <conditionalFormatting sqref="D30:H30">
    <cfRule type="cellIs" priority="26" dxfId="327" operator="equal">
      <formula>0</formula>
    </cfRule>
    <cfRule type="cellIs" priority="51" dxfId="323" operator="equal" stopIfTrue="1">
      <formula>0</formula>
    </cfRule>
  </conditionalFormatting>
  <conditionalFormatting sqref="D32:I32">
    <cfRule type="cellIs" priority="25" dxfId="327" operator="equal">
      <formula>0</formula>
    </cfRule>
    <cfRule type="cellIs" priority="50" dxfId="323" operator="equal" stopIfTrue="1">
      <formula>0</formula>
    </cfRule>
  </conditionalFormatting>
  <conditionalFormatting sqref="D34:I34">
    <cfRule type="cellIs" priority="24" dxfId="327" operator="equal">
      <formula>0</formula>
    </cfRule>
    <cfRule type="cellIs" priority="49" dxfId="323" operator="equal" stopIfTrue="1">
      <formula>0</formula>
    </cfRule>
  </conditionalFormatting>
  <conditionalFormatting sqref="O33">
    <cfRule type="cellIs" priority="23" dxfId="327" operator="equal">
      <formula>0</formula>
    </cfRule>
    <cfRule type="cellIs" priority="48" dxfId="323" operator="equal" stopIfTrue="1">
      <formula>0</formula>
    </cfRule>
  </conditionalFormatting>
  <conditionalFormatting sqref="S33">
    <cfRule type="cellIs" priority="22" dxfId="327" operator="equal">
      <formula>0</formula>
    </cfRule>
    <cfRule type="cellIs" priority="47" dxfId="323" operator="equal" stopIfTrue="1">
      <formula>0</formula>
    </cfRule>
  </conditionalFormatting>
  <conditionalFormatting sqref="P34">
    <cfRule type="cellIs" priority="21" dxfId="327" operator="equal">
      <formula>0</formula>
    </cfRule>
    <cfRule type="cellIs" priority="46" dxfId="323" operator="equal" stopIfTrue="1">
      <formula>0</formula>
    </cfRule>
  </conditionalFormatting>
  <conditionalFormatting sqref="H37:M54">
    <cfRule type="cellIs" priority="20" dxfId="327" operator="equal">
      <formula>0</formula>
    </cfRule>
    <cfRule type="cellIs" priority="45" dxfId="323" operator="equal" stopIfTrue="1">
      <formula>0</formula>
    </cfRule>
  </conditionalFormatting>
  <conditionalFormatting sqref="E47:G50">
    <cfRule type="cellIs" priority="19" dxfId="327" operator="equal">
      <formula>0</formula>
    </cfRule>
    <cfRule type="cellIs" priority="44" dxfId="323" operator="equal" stopIfTrue="1">
      <formula>0</formula>
    </cfRule>
  </conditionalFormatting>
  <conditionalFormatting sqref="H59:P76">
    <cfRule type="cellIs" priority="43" dxfId="323" operator="equal" stopIfTrue="1">
      <formula>0</formula>
    </cfRule>
  </conditionalFormatting>
  <conditionalFormatting sqref="E69:G72">
    <cfRule type="cellIs" priority="42" dxfId="323" operator="equal" stopIfTrue="1">
      <formula>0</formula>
    </cfRule>
  </conditionalFormatting>
  <conditionalFormatting sqref="B10:B27">
    <cfRule type="cellIs" priority="31" dxfId="323" operator="equal" stopIfTrue="1">
      <formula>0</formula>
    </cfRule>
  </conditionalFormatting>
  <conditionalFormatting sqref="AA8">
    <cfRule type="cellIs" priority="29" dxfId="327" operator="equal" stopIfTrue="1">
      <formula>0</formula>
    </cfRule>
  </conditionalFormatting>
  <conditionalFormatting sqref="AA8">
    <cfRule type="cellIs" priority="28" dxfId="327" operator="equal">
      <formula>0</formula>
    </cfRule>
  </conditionalFormatting>
  <conditionalFormatting sqref="H59:P76">
    <cfRule type="cellIs" priority="18" dxfId="327" operator="equal">
      <formula>0</formula>
    </cfRule>
  </conditionalFormatting>
  <conditionalFormatting sqref="E69:G72">
    <cfRule type="cellIs" priority="17" dxfId="327" operator="equal">
      <formula>0</formula>
    </cfRule>
  </conditionalFormatting>
  <conditionalFormatting sqref="S99">
    <cfRule type="cellIs" priority="11" dxfId="323" operator="equal" stopIfTrue="1">
      <formula>0</formula>
    </cfRule>
  </conditionalFormatting>
  <conditionalFormatting sqref="S93">
    <cfRule type="cellIs" priority="12" dxfId="323" operator="equal" stopIfTrue="1">
      <formula>0</formula>
    </cfRule>
  </conditionalFormatting>
  <conditionalFormatting sqref="S94:S98">
    <cfRule type="expression" priority="7" dxfId="4" stopIfTrue="1">
      <formula>$S$93="○"</formula>
    </cfRule>
  </conditionalFormatting>
  <conditionalFormatting sqref="S100:S104">
    <cfRule type="expression" priority="8" dxfId="4" stopIfTrue="1">
      <formula>$S$99="○"</formula>
    </cfRule>
  </conditionalFormatting>
  <conditionalFormatting sqref="D82:I83 D84:D85">
    <cfRule type="cellIs" priority="6" dxfId="323" operator="equal" stopIfTrue="1">
      <formula>0</formula>
    </cfRule>
  </conditionalFormatting>
  <conditionalFormatting sqref="E84:I84">
    <cfRule type="cellIs" priority="3" dxfId="323" operator="equal" stopIfTrue="1">
      <formula>0</formula>
    </cfRule>
  </conditionalFormatting>
  <conditionalFormatting sqref="D86:E86">
    <cfRule type="cellIs" priority="4" dxfId="323" operator="equal" stopIfTrue="1">
      <formula>0</formula>
    </cfRule>
  </conditionalFormatting>
  <conditionalFormatting sqref="E85:I85">
    <cfRule type="cellIs" priority="2" dxfId="323" operator="equal" stopIfTrue="1">
      <formula>0</formula>
    </cfRule>
  </conditionalFormatting>
  <dataValidations count="3">
    <dataValidation type="list" allowBlank="1" showInputMessage="1" showErrorMessage="1" sqref="J88:J92 D82:D86 S93:S104">
      <formula1>"○"</formula1>
    </dataValidation>
    <dataValidation type="list" allowBlank="1" showInputMessage="1" showErrorMessage="1" sqref="B10:B27 D86">
      <formula1>○</formula1>
    </dataValidation>
    <dataValidation type="list" allowBlank="1" showInputMessage="1" showErrorMessage="1" sqref="AA8 E69:G72 F10:K27 D30:H30 D32:I32 D34:I34 O33 S33 P34 H37:M54 E47:G50 H59:P76">
      <formula1>数値</formula1>
    </dataValidation>
  </dataValidations>
  <printOptions horizontalCentered="1"/>
  <pageMargins left="0.7874015748031497" right="0.5118110236220472" top="0.5905511811023623" bottom="0.4724409448818898" header="0.5118110236220472" footer="0.3937007874015748"/>
  <pageSetup fitToHeight="0" fitToWidth="1" horizontalDpi="600" verticalDpi="600" orientation="portrait" paperSize="9" scale="96" r:id="rId3"/>
  <rowBreaks count="1" manualBreakCount="1">
    <brk id="57" max="19" man="1"/>
  </rowBreaks>
  <legacyDrawing r:id="rId2"/>
</worksheet>
</file>

<file path=xl/worksheets/sheet12.xml><?xml version="1.0" encoding="utf-8"?>
<worksheet xmlns="http://schemas.openxmlformats.org/spreadsheetml/2006/main" xmlns:r="http://schemas.openxmlformats.org/officeDocument/2006/relationships">
  <sheetPr>
    <tabColor indexed="45"/>
  </sheetPr>
  <dimension ref="A1:X158"/>
  <sheetViews>
    <sheetView view="pageBreakPreview" zoomScale="115" zoomScaleSheetLayoutView="115" zoomScalePageLayoutView="0" workbookViewId="0" topLeftCell="A4">
      <selection activeCell="M6" sqref="M6:S27"/>
    </sheetView>
  </sheetViews>
  <sheetFormatPr defaultColWidth="4.625" defaultRowHeight="13.5"/>
  <cols>
    <col min="1" max="1" width="6.125" style="5" customWidth="1"/>
    <col min="2" max="19" width="4.625" style="5" customWidth="1"/>
    <col min="20" max="20" width="5.125" style="5" customWidth="1"/>
    <col min="21" max="16384" width="4.625" style="5" customWidth="1"/>
  </cols>
  <sheetData>
    <row r="1" spans="1:18" ht="13.5" customHeight="1">
      <c r="A1" s="1979" t="s">
        <v>0</v>
      </c>
      <c r="B1" s="1979"/>
      <c r="C1" s="1980">
        <v>28</v>
      </c>
      <c r="D1" s="1981" t="s">
        <v>1</v>
      </c>
      <c r="E1" s="1981"/>
      <c r="F1" s="1969" t="s">
        <v>239</v>
      </c>
      <c r="G1" s="1969"/>
      <c r="H1" s="1969"/>
      <c r="I1" s="1969"/>
      <c r="J1" s="1969"/>
      <c r="K1" s="1969"/>
      <c r="L1" s="1969"/>
      <c r="M1" s="1969"/>
      <c r="N1" s="1969"/>
      <c r="O1" s="1969"/>
      <c r="P1" s="1969"/>
      <c r="Q1" s="1969"/>
      <c r="R1" s="1969"/>
    </row>
    <row r="2" spans="1:18" ht="10.5" customHeight="1">
      <c r="A2" s="1979"/>
      <c r="B2" s="1979"/>
      <c r="C2" s="1980"/>
      <c r="D2" s="1981"/>
      <c r="E2" s="1981"/>
      <c r="F2" s="1969"/>
      <c r="G2" s="1969"/>
      <c r="H2" s="1969"/>
      <c r="I2" s="1969"/>
      <c r="J2" s="1969"/>
      <c r="K2" s="1969"/>
      <c r="L2" s="1969"/>
      <c r="M2" s="1969"/>
      <c r="N2" s="1969"/>
      <c r="O2" s="1969"/>
      <c r="P2" s="1969"/>
      <c r="Q2" s="1969"/>
      <c r="R2" s="1969"/>
    </row>
    <row r="3" spans="1:18" ht="17.25" customHeight="1" thickBot="1">
      <c r="A3" s="5" t="s">
        <v>260</v>
      </c>
      <c r="B3" s="2"/>
      <c r="C3" s="3"/>
      <c r="D3" s="4"/>
      <c r="E3" s="48" t="s">
        <v>164</v>
      </c>
      <c r="F3" s="47"/>
      <c r="G3" s="47"/>
      <c r="H3" s="47"/>
      <c r="I3" s="47"/>
      <c r="J3" s="47"/>
      <c r="K3" s="47"/>
      <c r="L3" s="47"/>
      <c r="M3" s="47"/>
      <c r="N3" s="47"/>
      <c r="O3" s="47"/>
      <c r="P3" s="47"/>
      <c r="Q3" s="47"/>
      <c r="R3" s="47"/>
    </row>
    <row r="4" spans="1:19" ht="18" customHeight="1">
      <c r="A4" s="1883" t="s">
        <v>247</v>
      </c>
      <c r="B4" s="1884"/>
      <c r="C4" s="1885"/>
      <c r="D4" s="1884"/>
      <c r="E4" s="1884"/>
      <c r="F4" s="1884"/>
      <c r="G4" s="1884"/>
      <c r="H4" s="1884"/>
      <c r="I4" s="1884"/>
      <c r="J4" s="1885"/>
      <c r="K4" s="2017" t="s">
        <v>2</v>
      </c>
      <c r="L4" s="2018"/>
      <c r="M4" s="2023"/>
      <c r="N4" s="2023"/>
      <c r="O4" s="2023"/>
      <c r="P4" s="2023"/>
      <c r="Q4" s="2023"/>
      <c r="R4" s="2023"/>
      <c r="S4" s="2024"/>
    </row>
    <row r="5" spans="1:19" ht="18" customHeight="1" thickBot="1">
      <c r="A5" s="1889"/>
      <c r="B5" s="1890"/>
      <c r="C5" s="1891"/>
      <c r="D5" s="1890"/>
      <c r="E5" s="1890"/>
      <c r="F5" s="1890"/>
      <c r="G5" s="1890"/>
      <c r="H5" s="1890"/>
      <c r="I5" s="1890"/>
      <c r="J5" s="1891"/>
      <c r="K5" s="2027" t="s">
        <v>75</v>
      </c>
      <c r="L5" s="2028"/>
      <c r="M5" s="2025"/>
      <c r="N5" s="2025"/>
      <c r="O5" s="2025"/>
      <c r="P5" s="2025"/>
      <c r="Q5" s="2025"/>
      <c r="R5" s="2025"/>
      <c r="S5" s="2026"/>
    </row>
    <row r="6" spans="1:19" ht="11.25" customHeight="1">
      <c r="A6" s="2019"/>
      <c r="B6" s="2047" t="s">
        <v>42</v>
      </c>
      <c r="C6" s="1884"/>
      <c r="D6" s="1884"/>
      <c r="E6" s="2019" t="s">
        <v>3</v>
      </c>
      <c r="F6" s="1950" t="s">
        <v>4</v>
      </c>
      <c r="G6" s="1950" t="s">
        <v>5</v>
      </c>
      <c r="H6" s="2004"/>
      <c r="I6" s="2005"/>
      <c r="J6" s="2006"/>
      <c r="K6" s="1883" t="s">
        <v>108</v>
      </c>
      <c r="L6" s="1885"/>
      <c r="M6" s="1970" t="s">
        <v>165</v>
      </c>
      <c r="N6" s="1971"/>
      <c r="O6" s="1971"/>
      <c r="P6" s="1971"/>
      <c r="Q6" s="1971"/>
      <c r="R6" s="1971"/>
      <c r="S6" s="1972"/>
    </row>
    <row r="7" spans="1:19" ht="11.25" customHeight="1" thickBot="1">
      <c r="A7" s="2020"/>
      <c r="B7" s="2048"/>
      <c r="C7" s="1890"/>
      <c r="D7" s="1890"/>
      <c r="E7" s="2020"/>
      <c r="F7" s="1951"/>
      <c r="G7" s="1951"/>
      <c r="H7" s="2007"/>
      <c r="I7" s="2008"/>
      <c r="J7" s="2009"/>
      <c r="K7" s="1889"/>
      <c r="L7" s="1891"/>
      <c r="M7" s="1973"/>
      <c r="N7" s="1974"/>
      <c r="O7" s="1974"/>
      <c r="P7" s="1974"/>
      <c r="Q7" s="1974"/>
      <c r="R7" s="1974"/>
      <c r="S7" s="1975"/>
    </row>
    <row r="8" spans="1:19" ht="14.25" customHeight="1">
      <c r="A8" s="2051" t="s">
        <v>157</v>
      </c>
      <c r="B8" s="1991" t="s">
        <v>158</v>
      </c>
      <c r="C8" s="1913"/>
      <c r="D8" s="49" t="s">
        <v>103</v>
      </c>
      <c r="E8" s="121">
        <f aca="true" t="shared" si="0" ref="E8:G9">E10+E12+E14+E16+E18+E20+E22+E24+E26</f>
        <v>0</v>
      </c>
      <c r="F8" s="119">
        <f t="shared" si="0"/>
        <v>0</v>
      </c>
      <c r="G8" s="119">
        <f t="shared" si="0"/>
        <v>0</v>
      </c>
      <c r="H8" s="2007"/>
      <c r="I8" s="2008"/>
      <c r="J8" s="2009"/>
      <c r="K8" s="1843">
        <f>SUM(E8:G8)</f>
        <v>0</v>
      </c>
      <c r="L8" s="1844"/>
      <c r="M8" s="1973"/>
      <c r="N8" s="1974"/>
      <c r="O8" s="1974"/>
      <c r="P8" s="1974"/>
      <c r="Q8" s="1974"/>
      <c r="R8" s="1974"/>
      <c r="S8" s="1975"/>
    </row>
    <row r="9" spans="1:19" ht="14.25" customHeight="1" thickBot="1">
      <c r="A9" s="2052"/>
      <c r="B9" s="1899"/>
      <c r="C9" s="1901"/>
      <c r="D9" s="42" t="s">
        <v>104</v>
      </c>
      <c r="E9" s="137">
        <f t="shared" si="0"/>
        <v>0</v>
      </c>
      <c r="F9" s="43">
        <f t="shared" si="0"/>
        <v>0</v>
      </c>
      <c r="G9" s="43">
        <f t="shared" si="0"/>
        <v>0</v>
      </c>
      <c r="H9" s="2007"/>
      <c r="I9" s="2008"/>
      <c r="J9" s="2009"/>
      <c r="K9" s="1954">
        <f aca="true" t="shared" si="1" ref="K9:K27">SUM(E9:G9)</f>
        <v>0</v>
      </c>
      <c r="L9" s="1955"/>
      <c r="M9" s="1973"/>
      <c r="N9" s="1974"/>
      <c r="O9" s="1974"/>
      <c r="P9" s="1974"/>
      <c r="Q9" s="1974"/>
      <c r="R9" s="1974"/>
      <c r="S9" s="1975"/>
    </row>
    <row r="10" spans="1:19" ht="11.25" customHeight="1">
      <c r="A10" s="1848" t="s">
        <v>244</v>
      </c>
      <c r="B10" s="1912" t="s">
        <v>15</v>
      </c>
      <c r="C10" s="1913"/>
      <c r="D10" s="52" t="s">
        <v>103</v>
      </c>
      <c r="E10" s="138"/>
      <c r="F10" s="118"/>
      <c r="G10" s="118"/>
      <c r="H10" s="2007"/>
      <c r="I10" s="2008"/>
      <c r="J10" s="2009"/>
      <c r="K10" s="1948">
        <f t="shared" si="1"/>
        <v>0</v>
      </c>
      <c r="L10" s="1949"/>
      <c r="M10" s="1973"/>
      <c r="N10" s="1974"/>
      <c r="O10" s="1974"/>
      <c r="P10" s="1974"/>
      <c r="Q10" s="1974"/>
      <c r="R10" s="1974"/>
      <c r="S10" s="1975"/>
    </row>
    <row r="11" spans="1:19" ht="11.25" customHeight="1" thickBot="1">
      <c r="A11" s="1849"/>
      <c r="B11" s="1914"/>
      <c r="C11" s="1901"/>
      <c r="D11" s="42" t="s">
        <v>104</v>
      </c>
      <c r="E11" s="122"/>
      <c r="F11" s="120"/>
      <c r="G11" s="120"/>
      <c r="H11" s="2007"/>
      <c r="I11" s="2008"/>
      <c r="J11" s="2009"/>
      <c r="K11" s="1841">
        <f t="shared" si="1"/>
        <v>0</v>
      </c>
      <c r="L11" s="1842"/>
      <c r="M11" s="1973"/>
      <c r="N11" s="1974"/>
      <c r="O11" s="1974"/>
      <c r="P11" s="1974"/>
      <c r="Q11" s="1974"/>
      <c r="R11" s="1974"/>
      <c r="S11" s="1975"/>
    </row>
    <row r="12" spans="1:19" ht="11.25" customHeight="1">
      <c r="A12" s="1849"/>
      <c r="B12" s="1912" t="s">
        <v>105</v>
      </c>
      <c r="C12" s="1913"/>
      <c r="D12" s="52" t="s">
        <v>103</v>
      </c>
      <c r="E12" s="121"/>
      <c r="F12" s="119"/>
      <c r="G12" s="119"/>
      <c r="H12" s="2007"/>
      <c r="I12" s="2008"/>
      <c r="J12" s="2009"/>
      <c r="K12" s="1948">
        <f t="shared" si="1"/>
        <v>0</v>
      </c>
      <c r="L12" s="1949"/>
      <c r="M12" s="1973"/>
      <c r="N12" s="1974"/>
      <c r="O12" s="1974"/>
      <c r="P12" s="1974"/>
      <c r="Q12" s="1974"/>
      <c r="R12" s="1974"/>
      <c r="S12" s="1975"/>
    </row>
    <row r="13" spans="1:19" ht="11.25" customHeight="1" thickBot="1">
      <c r="A13" s="1849"/>
      <c r="B13" s="1914"/>
      <c r="C13" s="1901"/>
      <c r="D13" s="42" t="s">
        <v>104</v>
      </c>
      <c r="E13" s="122"/>
      <c r="F13" s="120"/>
      <c r="G13" s="120"/>
      <c r="H13" s="2007"/>
      <c r="I13" s="2008"/>
      <c r="J13" s="2009"/>
      <c r="K13" s="1841">
        <f t="shared" si="1"/>
        <v>0</v>
      </c>
      <c r="L13" s="1842"/>
      <c r="M13" s="1973"/>
      <c r="N13" s="1974"/>
      <c r="O13" s="1974"/>
      <c r="P13" s="1974"/>
      <c r="Q13" s="1974"/>
      <c r="R13" s="1974"/>
      <c r="S13" s="1975"/>
    </row>
    <row r="14" spans="1:19" ht="11.25" customHeight="1">
      <c r="A14" s="1849"/>
      <c r="B14" s="1912" t="s">
        <v>251</v>
      </c>
      <c r="C14" s="1913"/>
      <c r="D14" s="52" t="s">
        <v>103</v>
      </c>
      <c r="E14" s="121"/>
      <c r="F14" s="119"/>
      <c r="G14" s="119"/>
      <c r="H14" s="2007"/>
      <c r="I14" s="2008"/>
      <c r="J14" s="2009"/>
      <c r="K14" s="1952">
        <f t="shared" si="1"/>
        <v>0</v>
      </c>
      <c r="L14" s="1953"/>
      <c r="M14" s="1973"/>
      <c r="N14" s="1974"/>
      <c r="O14" s="1974"/>
      <c r="P14" s="1974"/>
      <c r="Q14" s="1974"/>
      <c r="R14" s="1974"/>
      <c r="S14" s="1975"/>
    </row>
    <row r="15" spans="1:19" ht="11.25" customHeight="1" thickBot="1">
      <c r="A15" s="1849"/>
      <c r="B15" s="1914"/>
      <c r="C15" s="1901"/>
      <c r="D15" s="42" t="s">
        <v>104</v>
      </c>
      <c r="E15" s="122"/>
      <c r="F15" s="120"/>
      <c r="G15" s="120"/>
      <c r="H15" s="2007"/>
      <c r="I15" s="2008"/>
      <c r="J15" s="2009"/>
      <c r="K15" s="1851">
        <f t="shared" si="1"/>
        <v>0</v>
      </c>
      <c r="L15" s="1852"/>
      <c r="M15" s="1973"/>
      <c r="N15" s="1974"/>
      <c r="O15" s="1974"/>
      <c r="P15" s="1974"/>
      <c r="Q15" s="1974"/>
      <c r="R15" s="1974"/>
      <c r="S15" s="1975"/>
    </row>
    <row r="16" spans="1:19" ht="11.25" customHeight="1">
      <c r="A16" s="1849"/>
      <c r="B16" s="1912" t="s">
        <v>91</v>
      </c>
      <c r="C16" s="1913"/>
      <c r="D16" s="52" t="s">
        <v>103</v>
      </c>
      <c r="E16" s="121"/>
      <c r="F16" s="119"/>
      <c r="G16" s="119"/>
      <c r="H16" s="2007"/>
      <c r="I16" s="2008"/>
      <c r="J16" s="2009"/>
      <c r="K16" s="1948">
        <f t="shared" si="1"/>
        <v>0</v>
      </c>
      <c r="L16" s="1949"/>
      <c r="M16" s="1973"/>
      <c r="N16" s="1974"/>
      <c r="O16" s="1974"/>
      <c r="P16" s="1974"/>
      <c r="Q16" s="1974"/>
      <c r="R16" s="1974"/>
      <c r="S16" s="1975"/>
    </row>
    <row r="17" spans="1:19" ht="11.25" customHeight="1" thickBot="1">
      <c r="A17" s="1849"/>
      <c r="B17" s="1914"/>
      <c r="C17" s="1901"/>
      <c r="D17" s="42" t="s">
        <v>104</v>
      </c>
      <c r="E17" s="122"/>
      <c r="F17" s="120"/>
      <c r="G17" s="120"/>
      <c r="H17" s="2007"/>
      <c r="I17" s="2008"/>
      <c r="J17" s="2009"/>
      <c r="K17" s="1954">
        <f t="shared" si="1"/>
        <v>0</v>
      </c>
      <c r="L17" s="1955"/>
      <c r="M17" s="1973"/>
      <c r="N17" s="1974"/>
      <c r="O17" s="1974"/>
      <c r="P17" s="1974"/>
      <c r="Q17" s="1974"/>
      <c r="R17" s="1974"/>
      <c r="S17" s="1975"/>
    </row>
    <row r="18" spans="1:19" ht="11.25" customHeight="1">
      <c r="A18" s="1849"/>
      <c r="B18" s="1912" t="s">
        <v>98</v>
      </c>
      <c r="C18" s="1913"/>
      <c r="D18" s="52" t="s">
        <v>103</v>
      </c>
      <c r="E18" s="121"/>
      <c r="F18" s="119"/>
      <c r="G18" s="119"/>
      <c r="H18" s="2007"/>
      <c r="I18" s="2008"/>
      <c r="J18" s="2009"/>
      <c r="K18" s="1948">
        <f t="shared" si="1"/>
        <v>0</v>
      </c>
      <c r="L18" s="1949"/>
      <c r="M18" s="1973"/>
      <c r="N18" s="1974"/>
      <c r="O18" s="1974"/>
      <c r="P18" s="1974"/>
      <c r="Q18" s="1974"/>
      <c r="R18" s="1974"/>
      <c r="S18" s="1975"/>
    </row>
    <row r="19" spans="1:19" ht="11.25" customHeight="1" thickBot="1">
      <c r="A19" s="1849"/>
      <c r="B19" s="1914"/>
      <c r="C19" s="1901"/>
      <c r="D19" s="42" t="s">
        <v>104</v>
      </c>
      <c r="E19" s="122"/>
      <c r="F19" s="120"/>
      <c r="G19" s="120"/>
      <c r="H19" s="2007"/>
      <c r="I19" s="2008"/>
      <c r="J19" s="2009"/>
      <c r="K19" s="1841">
        <f t="shared" si="1"/>
        <v>0</v>
      </c>
      <c r="L19" s="1842"/>
      <c r="M19" s="1973"/>
      <c r="N19" s="1974"/>
      <c r="O19" s="1974"/>
      <c r="P19" s="1974"/>
      <c r="Q19" s="1974"/>
      <c r="R19" s="1974"/>
      <c r="S19" s="1975"/>
    </row>
    <row r="20" spans="1:19" ht="11.25" customHeight="1">
      <c r="A20" s="1849"/>
      <c r="B20" s="1912" t="s">
        <v>141</v>
      </c>
      <c r="C20" s="1913"/>
      <c r="D20" s="52" t="s">
        <v>103</v>
      </c>
      <c r="E20" s="121"/>
      <c r="F20" s="119"/>
      <c r="G20" s="119"/>
      <c r="H20" s="2007"/>
      <c r="I20" s="2008"/>
      <c r="J20" s="2009"/>
      <c r="K20" s="1948">
        <f t="shared" si="1"/>
        <v>0</v>
      </c>
      <c r="L20" s="1949"/>
      <c r="M20" s="1973"/>
      <c r="N20" s="1974"/>
      <c r="O20" s="1974"/>
      <c r="P20" s="1974"/>
      <c r="Q20" s="1974"/>
      <c r="R20" s="1974"/>
      <c r="S20" s="1975"/>
    </row>
    <row r="21" spans="1:19" ht="11.25" customHeight="1" thickBot="1">
      <c r="A21" s="1849"/>
      <c r="B21" s="1914"/>
      <c r="C21" s="1901"/>
      <c r="D21" s="42" t="s">
        <v>104</v>
      </c>
      <c r="E21" s="122"/>
      <c r="F21" s="120"/>
      <c r="G21" s="120"/>
      <c r="H21" s="2007"/>
      <c r="I21" s="2008"/>
      <c r="J21" s="2009"/>
      <c r="K21" s="1841">
        <f t="shared" si="1"/>
        <v>0</v>
      </c>
      <c r="L21" s="1842"/>
      <c r="M21" s="1973"/>
      <c r="N21" s="1974"/>
      <c r="O21" s="1974"/>
      <c r="P21" s="1974"/>
      <c r="Q21" s="1974"/>
      <c r="R21" s="1974"/>
      <c r="S21" s="1975"/>
    </row>
    <row r="22" spans="1:19" ht="11.25" customHeight="1">
      <c r="A22" s="1849"/>
      <c r="B22" s="1912" t="s">
        <v>142</v>
      </c>
      <c r="C22" s="1913"/>
      <c r="D22" s="52" t="s">
        <v>103</v>
      </c>
      <c r="E22" s="121"/>
      <c r="F22" s="119"/>
      <c r="G22" s="119"/>
      <c r="H22" s="2007"/>
      <c r="I22" s="2008"/>
      <c r="J22" s="2009"/>
      <c r="K22" s="1948">
        <f t="shared" si="1"/>
        <v>0</v>
      </c>
      <c r="L22" s="1949"/>
      <c r="M22" s="1973"/>
      <c r="N22" s="1974"/>
      <c r="O22" s="1974"/>
      <c r="P22" s="1974"/>
      <c r="Q22" s="1974"/>
      <c r="R22" s="1974"/>
      <c r="S22" s="1975"/>
    </row>
    <row r="23" spans="1:19" ht="11.25" customHeight="1" thickBot="1">
      <c r="A23" s="1849"/>
      <c r="B23" s="1914"/>
      <c r="C23" s="1901"/>
      <c r="D23" s="42" t="s">
        <v>104</v>
      </c>
      <c r="E23" s="122"/>
      <c r="F23" s="120"/>
      <c r="G23" s="120"/>
      <c r="H23" s="2007"/>
      <c r="I23" s="2008"/>
      <c r="J23" s="2009"/>
      <c r="K23" s="1841">
        <f t="shared" si="1"/>
        <v>0</v>
      </c>
      <c r="L23" s="1842"/>
      <c r="M23" s="1973"/>
      <c r="N23" s="1974"/>
      <c r="O23" s="1974"/>
      <c r="P23" s="1974"/>
      <c r="Q23" s="1974"/>
      <c r="R23" s="1974"/>
      <c r="S23" s="1975"/>
    </row>
    <row r="24" spans="1:19" ht="11.25" customHeight="1">
      <c r="A24" s="1849"/>
      <c r="B24" s="1912" t="s">
        <v>84</v>
      </c>
      <c r="C24" s="1913"/>
      <c r="D24" s="52" t="s">
        <v>103</v>
      </c>
      <c r="E24" s="121"/>
      <c r="F24" s="119"/>
      <c r="G24" s="119"/>
      <c r="H24" s="2007"/>
      <c r="I24" s="2008"/>
      <c r="J24" s="2009"/>
      <c r="K24" s="1948">
        <f t="shared" si="1"/>
        <v>0</v>
      </c>
      <c r="L24" s="1949"/>
      <c r="M24" s="1973"/>
      <c r="N24" s="1974"/>
      <c r="O24" s="1974"/>
      <c r="P24" s="1974"/>
      <c r="Q24" s="1974"/>
      <c r="R24" s="1974"/>
      <c r="S24" s="1975"/>
    </row>
    <row r="25" spans="1:19" ht="11.25" customHeight="1" thickBot="1">
      <c r="A25" s="1849"/>
      <c r="B25" s="1914"/>
      <c r="C25" s="1901"/>
      <c r="D25" s="42" t="s">
        <v>104</v>
      </c>
      <c r="E25" s="122"/>
      <c r="F25" s="120"/>
      <c r="G25" s="120"/>
      <c r="H25" s="2007"/>
      <c r="I25" s="2008"/>
      <c r="J25" s="2009"/>
      <c r="K25" s="1841">
        <f t="shared" si="1"/>
        <v>0</v>
      </c>
      <c r="L25" s="1842"/>
      <c r="M25" s="1973"/>
      <c r="N25" s="1974"/>
      <c r="O25" s="1974"/>
      <c r="P25" s="1974"/>
      <c r="Q25" s="1974"/>
      <c r="R25" s="1974"/>
      <c r="S25" s="1975"/>
    </row>
    <row r="26" spans="1:19" ht="11.25" customHeight="1">
      <c r="A26" s="1849"/>
      <c r="B26" s="1912" t="s">
        <v>14</v>
      </c>
      <c r="C26" s="1913"/>
      <c r="D26" s="52" t="s">
        <v>103</v>
      </c>
      <c r="E26" s="121"/>
      <c r="F26" s="119"/>
      <c r="G26" s="119"/>
      <c r="H26" s="2007"/>
      <c r="I26" s="2008"/>
      <c r="J26" s="2009"/>
      <c r="K26" s="1948">
        <f t="shared" si="1"/>
        <v>0</v>
      </c>
      <c r="L26" s="1949"/>
      <c r="M26" s="1973"/>
      <c r="N26" s="1974"/>
      <c r="O26" s="1974"/>
      <c r="P26" s="1974"/>
      <c r="Q26" s="1974"/>
      <c r="R26" s="1974"/>
      <c r="S26" s="1975"/>
    </row>
    <row r="27" spans="1:19" ht="11.25" customHeight="1" thickBot="1">
      <c r="A27" s="1850"/>
      <c r="B27" s="1914"/>
      <c r="C27" s="1901"/>
      <c r="D27" s="42" t="s">
        <v>104</v>
      </c>
      <c r="E27" s="137"/>
      <c r="F27" s="43"/>
      <c r="G27" s="43"/>
      <c r="H27" s="2010"/>
      <c r="I27" s="2011"/>
      <c r="J27" s="2012"/>
      <c r="K27" s="1841">
        <f t="shared" si="1"/>
        <v>0</v>
      </c>
      <c r="L27" s="1842"/>
      <c r="M27" s="1976"/>
      <c r="N27" s="1977"/>
      <c r="O27" s="1977"/>
      <c r="P27" s="1977"/>
      <c r="Q27" s="1977"/>
      <c r="R27" s="1977"/>
      <c r="S27" s="1978"/>
    </row>
    <row r="28" spans="1:19" ht="11.25" customHeight="1" thickBot="1">
      <c r="A28" s="20"/>
      <c r="B28" s="10"/>
      <c r="C28" s="10"/>
      <c r="D28" s="39"/>
      <c r="E28" s="59"/>
      <c r="F28" s="59"/>
      <c r="G28" s="59"/>
      <c r="H28" s="59"/>
      <c r="I28" s="59"/>
      <c r="J28" s="59"/>
      <c r="K28" s="10"/>
      <c r="L28" s="10"/>
      <c r="M28" s="45"/>
      <c r="N28" s="45"/>
      <c r="O28" s="45"/>
      <c r="P28" s="45"/>
      <c r="Q28" s="45"/>
      <c r="R28" s="45"/>
      <c r="S28" s="45"/>
    </row>
    <row r="29" spans="1:9" s="64" customFormat="1" ht="24.75" customHeight="1" thickBot="1">
      <c r="A29" s="1992" t="s">
        <v>248</v>
      </c>
      <c r="B29" s="1915" t="s">
        <v>250</v>
      </c>
      <c r="C29" s="1916"/>
      <c r="D29" s="60" t="s">
        <v>246</v>
      </c>
      <c r="E29" s="61" t="s">
        <v>120</v>
      </c>
      <c r="F29" s="2021" t="s">
        <v>102</v>
      </c>
      <c r="G29" s="2022"/>
      <c r="H29" s="62" t="s">
        <v>41</v>
      </c>
      <c r="I29" s="63" t="s">
        <v>9</v>
      </c>
    </row>
    <row r="30" spans="1:9" s="64" customFormat="1" ht="24.75" customHeight="1" thickBot="1">
      <c r="A30" s="1993"/>
      <c r="B30" s="1917"/>
      <c r="C30" s="1918"/>
      <c r="D30" s="139"/>
      <c r="E30" s="140"/>
      <c r="F30" s="2013"/>
      <c r="G30" s="2014"/>
      <c r="H30" s="141"/>
      <c r="I30" s="142">
        <f>SUM(D30:H30)</f>
        <v>0</v>
      </c>
    </row>
    <row r="31" spans="1:10" s="64" customFormat="1" ht="40.5" customHeight="1" thickBot="1">
      <c r="A31" s="1993"/>
      <c r="B31" s="1915" t="s">
        <v>91</v>
      </c>
      <c r="C31" s="1916"/>
      <c r="D31" s="60" t="s">
        <v>92</v>
      </c>
      <c r="E31" s="61" t="s">
        <v>134</v>
      </c>
      <c r="F31" s="61" t="s">
        <v>135</v>
      </c>
      <c r="G31" s="61" t="s">
        <v>136</v>
      </c>
      <c r="H31" s="61" t="s">
        <v>137</v>
      </c>
      <c r="I31" s="62" t="s">
        <v>97</v>
      </c>
      <c r="J31" s="63" t="s">
        <v>9</v>
      </c>
    </row>
    <row r="32" spans="1:21" s="64" customFormat="1" ht="24" customHeight="1" thickBot="1">
      <c r="A32" s="1993"/>
      <c r="B32" s="1917"/>
      <c r="C32" s="1918"/>
      <c r="D32" s="143"/>
      <c r="E32" s="144"/>
      <c r="F32" s="144"/>
      <c r="G32" s="144"/>
      <c r="H32" s="144"/>
      <c r="I32" s="145"/>
      <c r="J32" s="146">
        <f>SUM(D32:I32)</f>
        <v>0</v>
      </c>
      <c r="M32" s="1830" t="s">
        <v>259</v>
      </c>
      <c r="N32" s="1830"/>
      <c r="O32" s="1830"/>
      <c r="P32" s="1830"/>
      <c r="Q32" s="1830"/>
      <c r="R32" s="1830"/>
      <c r="S32" s="1830"/>
      <c r="T32" s="1830"/>
      <c r="U32" s="1830"/>
    </row>
    <row r="33" spans="1:20" s="64" customFormat="1" ht="27.75" customHeight="1" thickBot="1">
      <c r="A33" s="1993"/>
      <c r="B33" s="1915" t="s">
        <v>98</v>
      </c>
      <c r="C33" s="1916"/>
      <c r="D33" s="60" t="s">
        <v>138</v>
      </c>
      <c r="E33" s="61" t="s">
        <v>143</v>
      </c>
      <c r="F33" s="61" t="s">
        <v>234</v>
      </c>
      <c r="G33" s="61" t="s">
        <v>139</v>
      </c>
      <c r="H33" s="61" t="s">
        <v>16</v>
      </c>
      <c r="I33" s="62" t="s">
        <v>140</v>
      </c>
      <c r="J33" s="63" t="s">
        <v>9</v>
      </c>
      <c r="K33" s="1831" t="s">
        <v>249</v>
      </c>
      <c r="L33" s="1832"/>
      <c r="M33" s="1833" t="s">
        <v>229</v>
      </c>
      <c r="N33" s="1834"/>
      <c r="O33" s="65"/>
      <c r="P33" s="66" t="s">
        <v>230</v>
      </c>
      <c r="Q33" s="1835" t="s">
        <v>252</v>
      </c>
      <c r="R33" s="1836"/>
      <c r="S33" s="65"/>
      <c r="T33" s="67" t="s">
        <v>230</v>
      </c>
    </row>
    <row r="34" spans="1:17" s="64" customFormat="1" ht="27.75" customHeight="1" thickBot="1">
      <c r="A34" s="1994"/>
      <c r="B34" s="1917"/>
      <c r="C34" s="1918"/>
      <c r="D34" s="143"/>
      <c r="E34" s="144"/>
      <c r="F34" s="144"/>
      <c r="G34" s="144"/>
      <c r="H34" s="144"/>
      <c r="I34" s="147"/>
      <c r="J34" s="148">
        <f>SUM(D34:I34)</f>
        <v>0</v>
      </c>
      <c r="K34" s="1837" t="s">
        <v>249</v>
      </c>
      <c r="L34" s="1838"/>
      <c r="M34" s="1835" t="s">
        <v>258</v>
      </c>
      <c r="N34" s="1836"/>
      <c r="O34" s="1836"/>
      <c r="P34" s="65"/>
      <c r="Q34" s="67" t="s">
        <v>230</v>
      </c>
    </row>
    <row r="35" spans="1:19" ht="12.75" customHeight="1" thickBot="1">
      <c r="A35" s="20"/>
      <c r="B35" s="10"/>
      <c r="C35" s="10"/>
      <c r="D35" s="39"/>
      <c r="E35" s="59"/>
      <c r="F35" s="59"/>
      <c r="G35" s="59"/>
      <c r="H35" s="59"/>
      <c r="I35" s="59"/>
      <c r="J35" s="59"/>
      <c r="K35" s="10"/>
      <c r="L35" s="10"/>
      <c r="M35" s="45"/>
      <c r="N35" s="45"/>
      <c r="O35" s="45"/>
      <c r="P35" s="45"/>
      <c r="Q35" s="45"/>
      <c r="R35" s="45"/>
      <c r="S35" s="45"/>
    </row>
    <row r="36" spans="1:19" ht="13.5" customHeight="1" thickBot="1">
      <c r="A36" s="1848" t="s">
        <v>159</v>
      </c>
      <c r="B36" s="1995"/>
      <c r="C36" s="1996"/>
      <c r="D36" s="1997"/>
      <c r="E36" s="68" t="s">
        <v>109</v>
      </c>
      <c r="F36" s="69" t="s">
        <v>110</v>
      </c>
      <c r="G36" s="69" t="s">
        <v>111</v>
      </c>
      <c r="H36" s="69" t="s">
        <v>148</v>
      </c>
      <c r="I36" s="69" t="s">
        <v>112</v>
      </c>
      <c r="J36" s="69" t="s">
        <v>113</v>
      </c>
      <c r="K36" s="69" t="s">
        <v>114</v>
      </c>
      <c r="L36" s="69" t="s">
        <v>115</v>
      </c>
      <c r="M36" s="70" t="s">
        <v>116</v>
      </c>
      <c r="N36" s="1878" t="s">
        <v>108</v>
      </c>
      <c r="O36" s="1879"/>
      <c r="P36" s="1883"/>
      <c r="Q36" s="1884"/>
      <c r="R36" s="1884"/>
      <c r="S36" s="1885"/>
    </row>
    <row r="37" spans="1:19" ht="13.5" customHeight="1">
      <c r="A37" s="1849"/>
      <c r="B37" s="1912" t="s">
        <v>15</v>
      </c>
      <c r="C37" s="1913"/>
      <c r="D37" s="52" t="s">
        <v>103</v>
      </c>
      <c r="E37" s="71"/>
      <c r="F37" s="72"/>
      <c r="G37" s="72"/>
      <c r="H37" s="53"/>
      <c r="I37" s="53"/>
      <c r="J37" s="53"/>
      <c r="K37" s="53"/>
      <c r="L37" s="50"/>
      <c r="M37" s="49"/>
      <c r="N37" s="1843">
        <f>SUM(E37:M37)</f>
        <v>0</v>
      </c>
      <c r="O37" s="1844"/>
      <c r="P37" s="1886"/>
      <c r="Q37" s="1887"/>
      <c r="R37" s="1887"/>
      <c r="S37" s="1888"/>
    </row>
    <row r="38" spans="1:19" ht="13.5" customHeight="1" thickBot="1">
      <c r="A38" s="1849"/>
      <c r="B38" s="1914"/>
      <c r="C38" s="1901"/>
      <c r="D38" s="73" t="s">
        <v>104</v>
      </c>
      <c r="E38" s="74"/>
      <c r="F38" s="75"/>
      <c r="G38" s="75"/>
      <c r="H38" s="76"/>
      <c r="I38" s="56"/>
      <c r="J38" s="56"/>
      <c r="K38" s="56"/>
      <c r="L38" s="46"/>
      <c r="M38" s="42"/>
      <c r="N38" s="1841">
        <f aca="true" t="shared" si="2" ref="N38:N54">SUM(E38:M38)</f>
        <v>0</v>
      </c>
      <c r="O38" s="1842"/>
      <c r="P38" s="1886"/>
      <c r="Q38" s="1887"/>
      <c r="R38" s="1887"/>
      <c r="S38" s="1888"/>
    </row>
    <row r="39" spans="1:19" ht="13.5" customHeight="1">
      <c r="A39" s="1849"/>
      <c r="B39" s="1912" t="s">
        <v>105</v>
      </c>
      <c r="C39" s="1913"/>
      <c r="D39" s="52" t="s">
        <v>103</v>
      </c>
      <c r="E39" s="77"/>
      <c r="F39" s="78"/>
      <c r="G39" s="78"/>
      <c r="H39" s="79"/>
      <c r="I39" s="80"/>
      <c r="J39" s="80"/>
      <c r="K39" s="80"/>
      <c r="L39" s="81"/>
      <c r="M39" s="82"/>
      <c r="N39" s="1843">
        <f t="shared" si="2"/>
        <v>0</v>
      </c>
      <c r="O39" s="1844"/>
      <c r="P39" s="1886"/>
      <c r="Q39" s="1887"/>
      <c r="R39" s="1887"/>
      <c r="S39" s="1888"/>
    </row>
    <row r="40" spans="1:19" ht="13.5" customHeight="1" thickBot="1">
      <c r="A40" s="1849"/>
      <c r="B40" s="1914"/>
      <c r="C40" s="1901"/>
      <c r="D40" s="73" t="s">
        <v>104</v>
      </c>
      <c r="E40" s="83"/>
      <c r="F40" s="84"/>
      <c r="G40" s="84"/>
      <c r="H40" s="76"/>
      <c r="I40" s="85"/>
      <c r="J40" s="85"/>
      <c r="K40" s="85"/>
      <c r="L40" s="86"/>
      <c r="M40" s="40"/>
      <c r="N40" s="1841">
        <f t="shared" si="2"/>
        <v>0</v>
      </c>
      <c r="O40" s="1842"/>
      <c r="P40" s="1886"/>
      <c r="Q40" s="1887"/>
      <c r="R40" s="1887"/>
      <c r="S40" s="1888"/>
    </row>
    <row r="41" spans="1:19" ht="13.5" customHeight="1">
      <c r="A41" s="1849"/>
      <c r="B41" s="1912" t="s">
        <v>251</v>
      </c>
      <c r="C41" s="1913"/>
      <c r="D41" s="52" t="s">
        <v>103</v>
      </c>
      <c r="E41" s="87"/>
      <c r="F41" s="88"/>
      <c r="G41" s="88"/>
      <c r="H41" s="53"/>
      <c r="I41" s="58"/>
      <c r="J41" s="58"/>
      <c r="K41" s="58"/>
      <c r="L41" s="50"/>
      <c r="M41" s="49"/>
      <c r="N41" s="1843">
        <f t="shared" si="2"/>
        <v>0</v>
      </c>
      <c r="O41" s="1844"/>
      <c r="P41" s="1886"/>
      <c r="Q41" s="1887"/>
      <c r="R41" s="1887"/>
      <c r="S41" s="1888"/>
    </row>
    <row r="42" spans="1:19" ht="13.5" customHeight="1" thickBot="1">
      <c r="A42" s="1849"/>
      <c r="B42" s="1914"/>
      <c r="C42" s="1901"/>
      <c r="D42" s="73" t="s">
        <v>104</v>
      </c>
      <c r="E42" s="74"/>
      <c r="F42" s="75"/>
      <c r="G42" s="75"/>
      <c r="H42" s="76"/>
      <c r="I42" s="56"/>
      <c r="J42" s="56"/>
      <c r="K42" s="56"/>
      <c r="L42" s="46"/>
      <c r="M42" s="42"/>
      <c r="N42" s="1841">
        <f t="shared" si="2"/>
        <v>0</v>
      </c>
      <c r="O42" s="1842"/>
      <c r="P42" s="1886"/>
      <c r="Q42" s="1887"/>
      <c r="R42" s="1887"/>
      <c r="S42" s="1888"/>
    </row>
    <row r="43" spans="1:19" ht="13.5" customHeight="1">
      <c r="A43" s="1849"/>
      <c r="B43" s="1912" t="s">
        <v>91</v>
      </c>
      <c r="C43" s="1913"/>
      <c r="D43" s="52" t="s">
        <v>103</v>
      </c>
      <c r="E43" s="77"/>
      <c r="F43" s="78"/>
      <c r="G43" s="78"/>
      <c r="H43" s="79"/>
      <c r="I43" s="80"/>
      <c r="J43" s="80"/>
      <c r="K43" s="80"/>
      <c r="L43" s="81"/>
      <c r="M43" s="82"/>
      <c r="N43" s="1843">
        <f t="shared" si="2"/>
        <v>0</v>
      </c>
      <c r="O43" s="1844"/>
      <c r="P43" s="1886"/>
      <c r="Q43" s="1887"/>
      <c r="R43" s="1887"/>
      <c r="S43" s="1888"/>
    </row>
    <row r="44" spans="1:19" ht="13.5" customHeight="1" thickBot="1">
      <c r="A44" s="1849"/>
      <c r="B44" s="1914"/>
      <c r="C44" s="1901"/>
      <c r="D44" s="73" t="s">
        <v>104</v>
      </c>
      <c r="E44" s="74"/>
      <c r="F44" s="75"/>
      <c r="G44" s="75"/>
      <c r="H44" s="76"/>
      <c r="I44" s="56"/>
      <c r="J44" s="56"/>
      <c r="K44" s="56"/>
      <c r="L44" s="46"/>
      <c r="M44" s="42"/>
      <c r="N44" s="1841">
        <f t="shared" si="2"/>
        <v>0</v>
      </c>
      <c r="O44" s="1842"/>
      <c r="P44" s="1886"/>
      <c r="Q44" s="1887"/>
      <c r="R44" s="1887"/>
      <c r="S44" s="1888"/>
    </row>
    <row r="45" spans="1:19" ht="13.5" customHeight="1">
      <c r="A45" s="1849"/>
      <c r="B45" s="1912" t="s">
        <v>98</v>
      </c>
      <c r="C45" s="1913"/>
      <c r="D45" s="51" t="s">
        <v>103</v>
      </c>
      <c r="E45" s="87"/>
      <c r="F45" s="88"/>
      <c r="G45" s="88"/>
      <c r="H45" s="58"/>
      <c r="I45" s="58"/>
      <c r="J45" s="58"/>
      <c r="K45" s="58"/>
      <c r="L45" s="50"/>
      <c r="M45" s="49"/>
      <c r="N45" s="1843">
        <f t="shared" si="2"/>
        <v>0</v>
      </c>
      <c r="O45" s="1844"/>
      <c r="P45" s="1886"/>
      <c r="Q45" s="1887"/>
      <c r="R45" s="1887"/>
      <c r="S45" s="1888"/>
    </row>
    <row r="46" spans="1:19" ht="13.5" customHeight="1" thickBot="1">
      <c r="A46" s="1849"/>
      <c r="B46" s="1914"/>
      <c r="C46" s="1901"/>
      <c r="D46" s="42" t="s">
        <v>104</v>
      </c>
      <c r="E46" s="74"/>
      <c r="F46" s="75"/>
      <c r="G46" s="75"/>
      <c r="H46" s="89"/>
      <c r="I46" s="56"/>
      <c r="J46" s="56"/>
      <c r="K46" s="56"/>
      <c r="L46" s="46"/>
      <c r="M46" s="42"/>
      <c r="N46" s="1841">
        <f t="shared" si="2"/>
        <v>0</v>
      </c>
      <c r="O46" s="1842"/>
      <c r="P46" s="1886"/>
      <c r="Q46" s="1887"/>
      <c r="R46" s="1887"/>
      <c r="S46" s="1888"/>
    </row>
    <row r="47" spans="1:19" ht="13.5" customHeight="1">
      <c r="A47" s="1849"/>
      <c r="B47" s="1912" t="s">
        <v>106</v>
      </c>
      <c r="C47" s="1913"/>
      <c r="D47" s="52" t="s">
        <v>103</v>
      </c>
      <c r="E47" s="57"/>
      <c r="F47" s="58"/>
      <c r="G47" s="58"/>
      <c r="H47" s="53"/>
      <c r="I47" s="58"/>
      <c r="J47" s="58"/>
      <c r="K47" s="58"/>
      <c r="L47" s="50"/>
      <c r="M47" s="49"/>
      <c r="N47" s="1843">
        <f t="shared" si="2"/>
        <v>0</v>
      </c>
      <c r="O47" s="1844"/>
      <c r="P47" s="1886"/>
      <c r="Q47" s="1887"/>
      <c r="R47" s="1887"/>
      <c r="S47" s="1888"/>
    </row>
    <row r="48" spans="1:19" ht="13.5" customHeight="1" thickBot="1">
      <c r="A48" s="1849"/>
      <c r="B48" s="1914"/>
      <c r="C48" s="1901"/>
      <c r="D48" s="73" t="s">
        <v>104</v>
      </c>
      <c r="E48" s="90"/>
      <c r="F48" s="85"/>
      <c r="G48" s="85"/>
      <c r="H48" s="76"/>
      <c r="I48" s="85"/>
      <c r="J48" s="85"/>
      <c r="K48" s="85"/>
      <c r="L48" s="86"/>
      <c r="M48" s="40"/>
      <c r="N48" s="1851">
        <f t="shared" si="2"/>
        <v>0</v>
      </c>
      <c r="O48" s="1852"/>
      <c r="P48" s="1886"/>
      <c r="Q48" s="1887"/>
      <c r="R48" s="1887"/>
      <c r="S48" s="1888"/>
    </row>
    <row r="49" spans="1:22" ht="13.5" customHeight="1">
      <c r="A49" s="1849"/>
      <c r="B49" s="1912" t="s">
        <v>107</v>
      </c>
      <c r="C49" s="1913"/>
      <c r="D49" s="52" t="s">
        <v>103</v>
      </c>
      <c r="E49" s="91"/>
      <c r="F49" s="58"/>
      <c r="G49" s="58"/>
      <c r="H49" s="53"/>
      <c r="I49" s="58"/>
      <c r="J49" s="58"/>
      <c r="K49" s="58"/>
      <c r="L49" s="50"/>
      <c r="M49" s="49"/>
      <c r="N49" s="1843">
        <f t="shared" si="2"/>
        <v>0</v>
      </c>
      <c r="O49" s="1844"/>
      <c r="P49" s="1886"/>
      <c r="Q49" s="1887"/>
      <c r="R49" s="1887"/>
      <c r="S49" s="1888"/>
      <c r="V49" s="92"/>
    </row>
    <row r="50" spans="1:19" ht="13.5" customHeight="1" thickBot="1">
      <c r="A50" s="1849"/>
      <c r="B50" s="1914"/>
      <c r="C50" s="1901"/>
      <c r="D50" s="73" t="s">
        <v>104</v>
      </c>
      <c r="E50" s="93"/>
      <c r="F50" s="56"/>
      <c r="G50" s="56"/>
      <c r="H50" s="76"/>
      <c r="I50" s="56"/>
      <c r="J50" s="56"/>
      <c r="K50" s="56"/>
      <c r="L50" s="46"/>
      <c r="M50" s="42"/>
      <c r="N50" s="1841">
        <f t="shared" si="2"/>
        <v>0</v>
      </c>
      <c r="O50" s="1842"/>
      <c r="P50" s="1886"/>
      <c r="Q50" s="1887"/>
      <c r="R50" s="1887"/>
      <c r="S50" s="1888"/>
    </row>
    <row r="51" spans="1:24" ht="13.5" customHeight="1">
      <c r="A51" s="1849"/>
      <c r="B51" s="1912" t="s">
        <v>84</v>
      </c>
      <c r="C51" s="1913"/>
      <c r="D51" s="52" t="s">
        <v>103</v>
      </c>
      <c r="E51" s="87"/>
      <c r="F51" s="88"/>
      <c r="G51" s="88"/>
      <c r="H51" s="79"/>
      <c r="I51" s="80"/>
      <c r="J51" s="80"/>
      <c r="K51" s="80"/>
      <c r="L51" s="81"/>
      <c r="M51" s="82"/>
      <c r="N51" s="1880">
        <f t="shared" si="2"/>
        <v>0</v>
      </c>
      <c r="O51" s="1881"/>
      <c r="P51" s="1886"/>
      <c r="Q51" s="1887"/>
      <c r="R51" s="1887"/>
      <c r="S51" s="1888"/>
      <c r="X51" s="94"/>
    </row>
    <row r="52" spans="1:24" ht="13.5" customHeight="1" thickBot="1">
      <c r="A52" s="1849"/>
      <c r="B52" s="1914"/>
      <c r="C52" s="1901"/>
      <c r="D52" s="73" t="s">
        <v>104</v>
      </c>
      <c r="E52" s="83"/>
      <c r="F52" s="84"/>
      <c r="G52" s="95"/>
      <c r="H52" s="76"/>
      <c r="I52" s="85"/>
      <c r="J52" s="85"/>
      <c r="K52" s="85"/>
      <c r="L52" s="86"/>
      <c r="M52" s="40"/>
      <c r="N52" s="1851">
        <f t="shared" si="2"/>
        <v>0</v>
      </c>
      <c r="O52" s="1852"/>
      <c r="P52" s="1886"/>
      <c r="Q52" s="1887"/>
      <c r="R52" s="1887"/>
      <c r="S52" s="1888"/>
      <c r="X52" s="96"/>
    </row>
    <row r="53" spans="1:19" ht="13.5" customHeight="1">
      <c r="A53" s="1849"/>
      <c r="B53" s="1912" t="s">
        <v>14</v>
      </c>
      <c r="C53" s="1913"/>
      <c r="D53" s="97" t="s">
        <v>103</v>
      </c>
      <c r="E53" s="87"/>
      <c r="F53" s="88"/>
      <c r="G53" s="88"/>
      <c r="H53" s="53"/>
      <c r="I53" s="58"/>
      <c r="J53" s="58"/>
      <c r="K53" s="58"/>
      <c r="L53" s="50"/>
      <c r="M53" s="49"/>
      <c r="N53" s="1843">
        <f t="shared" si="2"/>
        <v>0</v>
      </c>
      <c r="O53" s="1844"/>
      <c r="P53" s="1886"/>
      <c r="Q53" s="1887"/>
      <c r="R53" s="1887"/>
      <c r="S53" s="1888"/>
    </row>
    <row r="54" spans="1:19" ht="13.5" customHeight="1" thickBot="1">
      <c r="A54" s="1849"/>
      <c r="B54" s="1914"/>
      <c r="C54" s="1901"/>
      <c r="D54" s="73" t="s">
        <v>104</v>
      </c>
      <c r="E54" s="98"/>
      <c r="F54" s="99"/>
      <c r="G54" s="99"/>
      <c r="H54" s="76"/>
      <c r="I54" s="44"/>
      <c r="J54" s="44"/>
      <c r="K54" s="44"/>
      <c r="L54" s="46"/>
      <c r="M54" s="42"/>
      <c r="N54" s="1841">
        <f t="shared" si="2"/>
        <v>0</v>
      </c>
      <c r="O54" s="1842"/>
      <c r="P54" s="1886"/>
      <c r="Q54" s="1887"/>
      <c r="R54" s="1887"/>
      <c r="S54" s="1888"/>
    </row>
    <row r="55" spans="1:19" ht="13.5" customHeight="1">
      <c r="A55" s="1849"/>
      <c r="B55" s="1912" t="s">
        <v>108</v>
      </c>
      <c r="C55" s="1913"/>
      <c r="D55" s="52" t="s">
        <v>103</v>
      </c>
      <c r="E55" s="100">
        <f>E37+E39+E41+E43+E45+E47+E49+E51+E53</f>
        <v>0</v>
      </c>
      <c r="F55" s="80">
        <f aca="true" t="shared" si="3" ref="F55:M56">F37+F39+F41+F43+F45+F47+F49+F51+F53</f>
        <v>0</v>
      </c>
      <c r="G55" s="80">
        <f t="shared" si="3"/>
        <v>0</v>
      </c>
      <c r="H55" s="58">
        <f t="shared" si="3"/>
        <v>0</v>
      </c>
      <c r="I55" s="80">
        <f t="shared" si="3"/>
        <v>0</v>
      </c>
      <c r="J55" s="80">
        <f t="shared" si="3"/>
        <v>0</v>
      </c>
      <c r="K55" s="80">
        <f t="shared" si="3"/>
        <v>0</v>
      </c>
      <c r="L55" s="81">
        <f t="shared" si="3"/>
        <v>0</v>
      </c>
      <c r="M55" s="82">
        <f t="shared" si="3"/>
        <v>0</v>
      </c>
      <c r="N55" s="1880">
        <f>SUM(E55:M55)</f>
        <v>0</v>
      </c>
      <c r="O55" s="1881"/>
      <c r="P55" s="1886"/>
      <c r="Q55" s="1887"/>
      <c r="R55" s="1887"/>
      <c r="S55" s="1888"/>
    </row>
    <row r="56" spans="1:19" ht="14.25" customHeight="1" thickBot="1">
      <c r="A56" s="1850"/>
      <c r="B56" s="1914"/>
      <c r="C56" s="1901"/>
      <c r="D56" s="73" t="s">
        <v>104</v>
      </c>
      <c r="E56" s="55">
        <f>E38+E40+E42+E44+E46+E48+E50+E52+E54</f>
        <v>0</v>
      </c>
      <c r="F56" s="56">
        <f t="shared" si="3"/>
        <v>0</v>
      </c>
      <c r="G56" s="56">
        <f t="shared" si="3"/>
        <v>0</v>
      </c>
      <c r="H56" s="101">
        <f t="shared" si="3"/>
        <v>0</v>
      </c>
      <c r="I56" s="56">
        <f t="shared" si="3"/>
        <v>0</v>
      </c>
      <c r="J56" s="56">
        <f t="shared" si="3"/>
        <v>0</v>
      </c>
      <c r="K56" s="56">
        <f>K38+K40+K42+K44+K46+K48+K50+K52+K54</f>
        <v>0</v>
      </c>
      <c r="L56" s="46">
        <f t="shared" si="3"/>
        <v>0</v>
      </c>
      <c r="M56" s="102">
        <f t="shared" si="3"/>
        <v>0</v>
      </c>
      <c r="N56" s="1841">
        <f>SUM(E56:M56)</f>
        <v>0</v>
      </c>
      <c r="O56" s="1842"/>
      <c r="P56" s="1889"/>
      <c r="Q56" s="1890"/>
      <c r="R56" s="1890"/>
      <c r="S56" s="1891"/>
    </row>
    <row r="57" spans="1:19" ht="13.5" customHeight="1" thickBot="1">
      <c r="A57" s="20"/>
      <c r="B57" s="10"/>
      <c r="C57" s="10"/>
      <c r="D57" s="39"/>
      <c r="E57" s="59"/>
      <c r="F57" s="59"/>
      <c r="G57" s="59"/>
      <c r="H57" s="59"/>
      <c r="I57" s="59"/>
      <c r="J57" s="59"/>
      <c r="K57" s="59"/>
      <c r="L57" s="18"/>
      <c r="M57" s="10"/>
      <c r="N57" s="10"/>
      <c r="O57" s="10"/>
      <c r="P57" s="10"/>
      <c r="Q57" s="10"/>
      <c r="R57" s="10"/>
      <c r="S57" s="10"/>
    </row>
    <row r="58" spans="1:19" ht="17.25" thickBot="1">
      <c r="A58" s="1848" t="s">
        <v>160</v>
      </c>
      <c r="B58" s="1995"/>
      <c r="C58" s="1996"/>
      <c r="D58" s="1997"/>
      <c r="E58" s="103" t="s">
        <v>121</v>
      </c>
      <c r="F58" s="104" t="s">
        <v>122</v>
      </c>
      <c r="G58" s="104" t="s">
        <v>123</v>
      </c>
      <c r="H58" s="104" t="s">
        <v>149</v>
      </c>
      <c r="I58" s="104" t="s">
        <v>124</v>
      </c>
      <c r="J58" s="104" t="s">
        <v>125</v>
      </c>
      <c r="K58" s="104" t="s">
        <v>126</v>
      </c>
      <c r="L58" s="104" t="s">
        <v>127</v>
      </c>
      <c r="M58" s="104" t="s">
        <v>128</v>
      </c>
      <c r="N58" s="105" t="s">
        <v>129</v>
      </c>
      <c r="O58" s="104" t="s">
        <v>130</v>
      </c>
      <c r="P58" s="106" t="s">
        <v>131</v>
      </c>
      <c r="Q58" s="1878" t="s">
        <v>108</v>
      </c>
      <c r="R58" s="1879"/>
      <c r="S58" s="1845"/>
    </row>
    <row r="59" spans="1:19" ht="13.5" customHeight="1">
      <c r="A59" s="1849"/>
      <c r="B59" s="1912" t="s">
        <v>15</v>
      </c>
      <c r="C59" s="1928"/>
      <c r="D59" s="128" t="s">
        <v>103</v>
      </c>
      <c r="E59" s="71"/>
      <c r="F59" s="72"/>
      <c r="G59" s="72"/>
      <c r="H59" s="53"/>
      <c r="I59" s="53"/>
      <c r="J59" s="53"/>
      <c r="K59" s="54"/>
      <c r="L59" s="50"/>
      <c r="M59" s="107"/>
      <c r="N59" s="50"/>
      <c r="O59" s="50"/>
      <c r="P59" s="107"/>
      <c r="Q59" s="1843">
        <f>SUM(E59:P59)</f>
        <v>0</v>
      </c>
      <c r="R59" s="1844"/>
      <c r="S59" s="1846"/>
    </row>
    <row r="60" spans="1:19" ht="14.25" customHeight="1" thickBot="1">
      <c r="A60" s="1849"/>
      <c r="B60" s="1914"/>
      <c r="C60" s="1900"/>
      <c r="D60" s="129" t="s">
        <v>104</v>
      </c>
      <c r="E60" s="74"/>
      <c r="F60" s="75"/>
      <c r="G60" s="75"/>
      <c r="H60" s="56"/>
      <c r="I60" s="56"/>
      <c r="J60" s="56"/>
      <c r="K60" s="56"/>
      <c r="L60" s="46"/>
      <c r="M60" s="41"/>
      <c r="N60" s="46"/>
      <c r="O60" s="46"/>
      <c r="P60" s="41"/>
      <c r="Q60" s="1841">
        <f aca="true" t="shared" si="4" ref="Q60:Q76">SUM(E60:P60)</f>
        <v>0</v>
      </c>
      <c r="R60" s="1842"/>
      <c r="S60" s="1846"/>
    </row>
    <row r="61" spans="1:19" ht="13.5" customHeight="1">
      <c r="A61" s="1849"/>
      <c r="B61" s="1912" t="s">
        <v>105</v>
      </c>
      <c r="C61" s="1928"/>
      <c r="D61" s="128" t="s">
        <v>103</v>
      </c>
      <c r="E61" s="87"/>
      <c r="F61" s="88"/>
      <c r="G61" s="88"/>
      <c r="H61" s="58"/>
      <c r="I61" s="58"/>
      <c r="J61" s="58"/>
      <c r="K61" s="58"/>
      <c r="L61" s="50"/>
      <c r="M61" s="107"/>
      <c r="N61" s="50"/>
      <c r="O61" s="50"/>
      <c r="P61" s="107"/>
      <c r="Q61" s="1843">
        <f t="shared" si="4"/>
        <v>0</v>
      </c>
      <c r="R61" s="1844"/>
      <c r="S61" s="1846"/>
    </row>
    <row r="62" spans="1:19" ht="14.25" customHeight="1" thickBot="1">
      <c r="A62" s="1849"/>
      <c r="B62" s="1914"/>
      <c r="C62" s="1900"/>
      <c r="D62" s="129" t="s">
        <v>104</v>
      </c>
      <c r="E62" s="74"/>
      <c r="F62" s="75"/>
      <c r="G62" s="75"/>
      <c r="H62" s="56"/>
      <c r="I62" s="56"/>
      <c r="J62" s="56"/>
      <c r="K62" s="56"/>
      <c r="L62" s="46"/>
      <c r="M62" s="41"/>
      <c r="N62" s="46"/>
      <c r="O62" s="46"/>
      <c r="P62" s="41"/>
      <c r="Q62" s="1841">
        <f t="shared" si="4"/>
        <v>0</v>
      </c>
      <c r="R62" s="1842"/>
      <c r="S62" s="1846"/>
    </row>
    <row r="63" spans="1:19" ht="13.5" customHeight="1">
      <c r="A63" s="1849"/>
      <c r="B63" s="1912" t="s">
        <v>251</v>
      </c>
      <c r="C63" s="1928"/>
      <c r="D63" s="128" t="s">
        <v>103</v>
      </c>
      <c r="E63" s="87"/>
      <c r="F63" s="88"/>
      <c r="G63" s="88"/>
      <c r="H63" s="58"/>
      <c r="I63" s="58"/>
      <c r="J63" s="58"/>
      <c r="K63" s="58"/>
      <c r="L63" s="50"/>
      <c r="M63" s="107"/>
      <c r="N63" s="50"/>
      <c r="O63" s="50"/>
      <c r="P63" s="107"/>
      <c r="Q63" s="1843">
        <f t="shared" si="4"/>
        <v>0</v>
      </c>
      <c r="R63" s="1844"/>
      <c r="S63" s="1846"/>
    </row>
    <row r="64" spans="1:19" ht="14.25" customHeight="1" thickBot="1">
      <c r="A64" s="1849"/>
      <c r="B64" s="1914"/>
      <c r="C64" s="1900"/>
      <c r="D64" s="129" t="s">
        <v>104</v>
      </c>
      <c r="E64" s="74"/>
      <c r="F64" s="75"/>
      <c r="G64" s="75"/>
      <c r="H64" s="56"/>
      <c r="I64" s="56"/>
      <c r="J64" s="56"/>
      <c r="K64" s="56"/>
      <c r="L64" s="46"/>
      <c r="M64" s="41"/>
      <c r="N64" s="46"/>
      <c r="O64" s="46"/>
      <c r="P64" s="41"/>
      <c r="Q64" s="1841">
        <f t="shared" si="4"/>
        <v>0</v>
      </c>
      <c r="R64" s="1842"/>
      <c r="S64" s="1846"/>
    </row>
    <row r="65" spans="1:19" ht="13.5" customHeight="1">
      <c r="A65" s="1849"/>
      <c r="B65" s="1912" t="s">
        <v>91</v>
      </c>
      <c r="C65" s="1928"/>
      <c r="D65" s="128" t="s">
        <v>103</v>
      </c>
      <c r="E65" s="87"/>
      <c r="F65" s="88"/>
      <c r="G65" s="88"/>
      <c r="H65" s="58"/>
      <c r="I65" s="58"/>
      <c r="J65" s="58"/>
      <c r="K65" s="58"/>
      <c r="L65" s="50"/>
      <c r="M65" s="107"/>
      <c r="N65" s="50"/>
      <c r="O65" s="50"/>
      <c r="P65" s="107"/>
      <c r="Q65" s="1843">
        <f t="shared" si="4"/>
        <v>0</v>
      </c>
      <c r="R65" s="1844"/>
      <c r="S65" s="1846"/>
    </row>
    <row r="66" spans="1:19" ht="14.25" customHeight="1" thickBot="1">
      <c r="A66" s="1849"/>
      <c r="B66" s="1914"/>
      <c r="C66" s="1900"/>
      <c r="D66" s="129" t="s">
        <v>104</v>
      </c>
      <c r="E66" s="74"/>
      <c r="F66" s="75"/>
      <c r="G66" s="75"/>
      <c r="H66" s="56"/>
      <c r="I66" s="56"/>
      <c r="J66" s="56"/>
      <c r="K66" s="56"/>
      <c r="L66" s="46"/>
      <c r="M66" s="41"/>
      <c r="N66" s="46"/>
      <c r="O66" s="46"/>
      <c r="P66" s="41"/>
      <c r="Q66" s="1841">
        <f t="shared" si="4"/>
        <v>0</v>
      </c>
      <c r="R66" s="1842"/>
      <c r="S66" s="1846"/>
    </row>
    <row r="67" spans="1:19" ht="13.5" customHeight="1">
      <c r="A67" s="1849"/>
      <c r="B67" s="1912" t="s">
        <v>98</v>
      </c>
      <c r="C67" s="1928"/>
      <c r="D67" s="128" t="s">
        <v>103</v>
      </c>
      <c r="E67" s="87"/>
      <c r="F67" s="88"/>
      <c r="G67" s="88"/>
      <c r="H67" s="58"/>
      <c r="I67" s="58"/>
      <c r="J67" s="58"/>
      <c r="K67" s="58"/>
      <c r="L67" s="50"/>
      <c r="M67" s="107"/>
      <c r="N67" s="50"/>
      <c r="O67" s="50"/>
      <c r="P67" s="107"/>
      <c r="Q67" s="1843">
        <f t="shared" si="4"/>
        <v>0</v>
      </c>
      <c r="R67" s="1844"/>
      <c r="S67" s="1846"/>
    </row>
    <row r="68" spans="1:19" ht="14.25" customHeight="1" thickBot="1">
      <c r="A68" s="1849"/>
      <c r="B68" s="1914"/>
      <c r="C68" s="1900"/>
      <c r="D68" s="129" t="s">
        <v>104</v>
      </c>
      <c r="E68" s="74"/>
      <c r="F68" s="75"/>
      <c r="G68" s="75"/>
      <c r="H68" s="56"/>
      <c r="I68" s="56"/>
      <c r="J68" s="56"/>
      <c r="K68" s="56"/>
      <c r="L68" s="46"/>
      <c r="M68" s="41"/>
      <c r="N68" s="46"/>
      <c r="O68" s="46"/>
      <c r="P68" s="41"/>
      <c r="Q68" s="1841">
        <f t="shared" si="4"/>
        <v>0</v>
      </c>
      <c r="R68" s="1842"/>
      <c r="S68" s="1846"/>
    </row>
    <row r="69" spans="1:19" ht="13.5" customHeight="1">
      <c r="A69" s="1849"/>
      <c r="B69" s="1912" t="s">
        <v>106</v>
      </c>
      <c r="C69" s="1928"/>
      <c r="D69" s="128" t="s">
        <v>103</v>
      </c>
      <c r="E69" s="57"/>
      <c r="F69" s="58"/>
      <c r="G69" s="58"/>
      <c r="H69" s="58"/>
      <c r="I69" s="58"/>
      <c r="J69" s="58"/>
      <c r="K69" s="58"/>
      <c r="L69" s="50"/>
      <c r="M69" s="107"/>
      <c r="N69" s="50"/>
      <c r="O69" s="50"/>
      <c r="P69" s="107"/>
      <c r="Q69" s="1843">
        <f t="shared" si="4"/>
        <v>0</v>
      </c>
      <c r="R69" s="1844"/>
      <c r="S69" s="1846"/>
    </row>
    <row r="70" spans="1:19" ht="14.25" customHeight="1" thickBot="1">
      <c r="A70" s="1849"/>
      <c r="B70" s="1914"/>
      <c r="C70" s="1900"/>
      <c r="D70" s="129" t="s">
        <v>104</v>
      </c>
      <c r="E70" s="55"/>
      <c r="F70" s="56"/>
      <c r="G70" s="56"/>
      <c r="H70" s="56"/>
      <c r="I70" s="56"/>
      <c r="J70" s="56"/>
      <c r="K70" s="56"/>
      <c r="L70" s="46"/>
      <c r="M70" s="41"/>
      <c r="N70" s="46"/>
      <c r="O70" s="46"/>
      <c r="P70" s="41"/>
      <c r="Q70" s="1841">
        <f t="shared" si="4"/>
        <v>0</v>
      </c>
      <c r="R70" s="1842"/>
      <c r="S70" s="1846"/>
    </row>
    <row r="71" spans="1:19" ht="13.5" customHeight="1">
      <c r="A71" s="1849"/>
      <c r="B71" s="1912" t="s">
        <v>107</v>
      </c>
      <c r="C71" s="1928"/>
      <c r="D71" s="128" t="s">
        <v>103</v>
      </c>
      <c r="E71" s="57"/>
      <c r="F71" s="58"/>
      <c r="G71" s="58"/>
      <c r="H71" s="58"/>
      <c r="I71" s="58"/>
      <c r="J71" s="58"/>
      <c r="K71" s="58"/>
      <c r="L71" s="50"/>
      <c r="M71" s="107"/>
      <c r="N71" s="50"/>
      <c r="O71" s="50"/>
      <c r="P71" s="107"/>
      <c r="Q71" s="1843">
        <f t="shared" si="4"/>
        <v>0</v>
      </c>
      <c r="R71" s="1844"/>
      <c r="S71" s="1846"/>
    </row>
    <row r="72" spans="1:19" ht="14.25" customHeight="1" thickBot="1">
      <c r="A72" s="1849"/>
      <c r="B72" s="1914"/>
      <c r="C72" s="1900"/>
      <c r="D72" s="129" t="s">
        <v>104</v>
      </c>
      <c r="E72" s="55"/>
      <c r="F72" s="56"/>
      <c r="G72" s="56"/>
      <c r="H72" s="56"/>
      <c r="I72" s="56"/>
      <c r="J72" s="56"/>
      <c r="K72" s="56"/>
      <c r="L72" s="46"/>
      <c r="M72" s="41"/>
      <c r="N72" s="46"/>
      <c r="O72" s="46"/>
      <c r="P72" s="41"/>
      <c r="Q72" s="1841">
        <f t="shared" si="4"/>
        <v>0</v>
      </c>
      <c r="R72" s="1842"/>
      <c r="S72" s="1846"/>
    </row>
    <row r="73" spans="1:19" ht="13.5" customHeight="1">
      <c r="A73" s="1849"/>
      <c r="B73" s="1912" t="s">
        <v>84</v>
      </c>
      <c r="C73" s="1928"/>
      <c r="D73" s="128" t="s">
        <v>103</v>
      </c>
      <c r="E73" s="87"/>
      <c r="F73" s="88"/>
      <c r="G73" s="88"/>
      <c r="H73" s="58"/>
      <c r="I73" s="58"/>
      <c r="J73" s="58"/>
      <c r="K73" s="58"/>
      <c r="L73" s="50"/>
      <c r="M73" s="107"/>
      <c r="N73" s="50"/>
      <c r="O73" s="50"/>
      <c r="P73" s="107"/>
      <c r="Q73" s="1843">
        <f t="shared" si="4"/>
        <v>0</v>
      </c>
      <c r="R73" s="1844"/>
      <c r="S73" s="1846"/>
    </row>
    <row r="74" spans="1:19" ht="14.25" customHeight="1" thickBot="1">
      <c r="A74" s="1849"/>
      <c r="B74" s="1914"/>
      <c r="C74" s="1900"/>
      <c r="D74" s="129" t="s">
        <v>104</v>
      </c>
      <c r="E74" s="74"/>
      <c r="F74" s="75"/>
      <c r="G74" s="75"/>
      <c r="H74" s="56"/>
      <c r="I74" s="56"/>
      <c r="J74" s="56"/>
      <c r="K74" s="56"/>
      <c r="L74" s="46"/>
      <c r="M74" s="41"/>
      <c r="N74" s="46"/>
      <c r="O74" s="46"/>
      <c r="P74" s="41"/>
      <c r="Q74" s="1841">
        <f t="shared" si="4"/>
        <v>0</v>
      </c>
      <c r="R74" s="1842"/>
      <c r="S74" s="1846"/>
    </row>
    <row r="75" spans="1:19" ht="13.5" customHeight="1">
      <c r="A75" s="1849"/>
      <c r="B75" s="1912" t="s">
        <v>14</v>
      </c>
      <c r="C75" s="1928"/>
      <c r="D75" s="128" t="s">
        <v>103</v>
      </c>
      <c r="E75" s="87"/>
      <c r="F75" s="88"/>
      <c r="G75" s="88"/>
      <c r="H75" s="58"/>
      <c r="I75" s="58"/>
      <c r="J75" s="58"/>
      <c r="K75" s="58"/>
      <c r="L75" s="50"/>
      <c r="M75" s="107"/>
      <c r="N75" s="50"/>
      <c r="O75" s="50"/>
      <c r="P75" s="107"/>
      <c r="Q75" s="1843">
        <f t="shared" si="4"/>
        <v>0</v>
      </c>
      <c r="R75" s="1844"/>
      <c r="S75" s="1846"/>
    </row>
    <row r="76" spans="1:19" ht="14.25" customHeight="1" thickBot="1">
      <c r="A76" s="1849"/>
      <c r="B76" s="1914"/>
      <c r="C76" s="1900"/>
      <c r="D76" s="129" t="s">
        <v>104</v>
      </c>
      <c r="E76" s="98"/>
      <c r="F76" s="99"/>
      <c r="G76" s="99"/>
      <c r="H76" s="44"/>
      <c r="I76" s="44"/>
      <c r="J76" s="44"/>
      <c r="K76" s="44"/>
      <c r="L76" s="46"/>
      <c r="M76" s="41"/>
      <c r="N76" s="46"/>
      <c r="O76" s="46"/>
      <c r="P76" s="41"/>
      <c r="Q76" s="1841">
        <f t="shared" si="4"/>
        <v>0</v>
      </c>
      <c r="R76" s="1842"/>
      <c r="S76" s="1846"/>
    </row>
    <row r="77" spans="1:19" ht="13.5" customHeight="1">
      <c r="A77" s="1849"/>
      <c r="B77" s="1912" t="s">
        <v>108</v>
      </c>
      <c r="C77" s="1928"/>
      <c r="D77" s="128" t="s">
        <v>103</v>
      </c>
      <c r="E77" s="91">
        <f>E59+E61+E63+E65+E67+E69+E71+E73+E75</f>
        <v>0</v>
      </c>
      <c r="F77" s="58">
        <f aca="true" t="shared" si="5" ref="F77:P78">F59+F61+F63+F65+F67+F69+F71+F73+F75</f>
        <v>0</v>
      </c>
      <c r="G77" s="58">
        <f t="shared" si="5"/>
        <v>0</v>
      </c>
      <c r="H77" s="58">
        <f t="shared" si="5"/>
        <v>0</v>
      </c>
      <c r="I77" s="58">
        <f t="shared" si="5"/>
        <v>0</v>
      </c>
      <c r="J77" s="58">
        <f t="shared" si="5"/>
        <v>0</v>
      </c>
      <c r="K77" s="58">
        <f t="shared" si="5"/>
        <v>0</v>
      </c>
      <c r="L77" s="50">
        <f t="shared" si="5"/>
        <v>0</v>
      </c>
      <c r="M77" s="107">
        <f t="shared" si="5"/>
        <v>0</v>
      </c>
      <c r="N77" s="50">
        <f t="shared" si="5"/>
        <v>0</v>
      </c>
      <c r="O77" s="50">
        <f t="shared" si="5"/>
        <v>0</v>
      </c>
      <c r="P77" s="107">
        <f t="shared" si="5"/>
        <v>0</v>
      </c>
      <c r="Q77" s="1843">
        <f>SUM(E77:P77)</f>
        <v>0</v>
      </c>
      <c r="R77" s="1844"/>
      <c r="S77" s="1846"/>
    </row>
    <row r="78" spans="1:19" ht="14.25" customHeight="1" thickBot="1">
      <c r="A78" s="1850"/>
      <c r="B78" s="1914"/>
      <c r="C78" s="1900"/>
      <c r="D78" s="129" t="s">
        <v>104</v>
      </c>
      <c r="E78" s="123">
        <f>E60+E62+E64+E66+E68+E70+E72+E74+E76</f>
        <v>0</v>
      </c>
      <c r="F78" s="44">
        <f t="shared" si="5"/>
        <v>0</v>
      </c>
      <c r="G78" s="44">
        <f t="shared" si="5"/>
        <v>0</v>
      </c>
      <c r="H78" s="44">
        <f t="shared" si="5"/>
        <v>0</v>
      </c>
      <c r="I78" s="44">
        <f t="shared" si="5"/>
        <v>0</v>
      </c>
      <c r="J78" s="44">
        <f t="shared" si="5"/>
        <v>0</v>
      </c>
      <c r="K78" s="44">
        <f t="shared" si="5"/>
        <v>0</v>
      </c>
      <c r="L78" s="46">
        <f t="shared" si="5"/>
        <v>0</v>
      </c>
      <c r="M78" s="41">
        <f t="shared" si="5"/>
        <v>0</v>
      </c>
      <c r="N78" s="46">
        <f t="shared" si="5"/>
        <v>0</v>
      </c>
      <c r="O78" s="46">
        <f t="shared" si="5"/>
        <v>0</v>
      </c>
      <c r="P78" s="41">
        <f t="shared" si="5"/>
        <v>0</v>
      </c>
      <c r="Q78" s="1841">
        <f>SUM(E78:P78)</f>
        <v>0</v>
      </c>
      <c r="R78" s="1842"/>
      <c r="S78" s="1847"/>
    </row>
    <row r="79" spans="1:19" ht="12.75" thickBot="1">
      <c r="A79" s="20"/>
      <c r="B79" s="7"/>
      <c r="C79" s="10"/>
      <c r="D79" s="38"/>
      <c r="E79" s="108"/>
      <c r="F79" s="108"/>
      <c r="G79" s="108"/>
      <c r="H79" s="108"/>
      <c r="I79" s="108"/>
      <c r="J79" s="108"/>
      <c r="K79" s="59"/>
      <c r="L79" s="18"/>
      <c r="M79" s="7"/>
      <c r="N79" s="10"/>
      <c r="O79" s="10"/>
      <c r="P79" s="10"/>
      <c r="Q79" s="10"/>
      <c r="R79" s="10"/>
      <c r="S79" s="7"/>
    </row>
    <row r="80" spans="1:19" ht="12">
      <c r="A80" s="1848" t="s">
        <v>133</v>
      </c>
      <c r="B80" s="1956" t="s">
        <v>21</v>
      </c>
      <c r="C80" s="2046" t="s">
        <v>61</v>
      </c>
      <c r="D80" s="2046"/>
      <c r="E80" s="2046"/>
      <c r="F80" s="2046"/>
      <c r="G80" s="2046"/>
      <c r="H80" s="2046"/>
      <c r="I80" s="2046"/>
      <c r="J80" s="6"/>
      <c r="K80" s="2029" t="s">
        <v>47</v>
      </c>
      <c r="L80" s="2030"/>
      <c r="M80" s="2030"/>
      <c r="N80" s="2030"/>
      <c r="O80" s="2030"/>
      <c r="P80" s="2030"/>
      <c r="Q80" s="2030"/>
      <c r="R80" s="2030"/>
      <c r="S80" s="2031"/>
    </row>
    <row r="81" spans="1:19" ht="12">
      <c r="A81" s="1849"/>
      <c r="B81" s="1957"/>
      <c r="C81" s="1930" t="s">
        <v>62</v>
      </c>
      <c r="D81" s="1930"/>
      <c r="E81" s="1930"/>
      <c r="F81" s="1930"/>
      <c r="G81" s="1930"/>
      <c r="H81" s="1930"/>
      <c r="I81" s="1930"/>
      <c r="J81" s="13"/>
      <c r="K81" s="1863"/>
      <c r="L81" s="1864"/>
      <c r="M81" s="1864"/>
      <c r="N81" s="1864"/>
      <c r="O81" s="1864"/>
      <c r="P81" s="1864"/>
      <c r="Q81" s="1864"/>
      <c r="R81" s="1864"/>
      <c r="S81" s="1865"/>
    </row>
    <row r="82" spans="1:19" ht="12">
      <c r="A82" s="1849"/>
      <c r="B82" s="1957"/>
      <c r="C82" s="1930" t="s">
        <v>63</v>
      </c>
      <c r="D82" s="1930"/>
      <c r="E82" s="1930"/>
      <c r="F82" s="1930"/>
      <c r="G82" s="1930"/>
      <c r="H82" s="1930"/>
      <c r="I82" s="1930"/>
      <c r="J82" s="13"/>
      <c r="K82" s="1863"/>
      <c r="L82" s="1864"/>
      <c r="M82" s="1864"/>
      <c r="N82" s="1864"/>
      <c r="O82" s="1864"/>
      <c r="P82" s="1864"/>
      <c r="Q82" s="1864"/>
      <c r="R82" s="1864"/>
      <c r="S82" s="1865"/>
    </row>
    <row r="83" spans="1:19" ht="12">
      <c r="A83" s="1849"/>
      <c r="B83" s="1957"/>
      <c r="C83" s="1987" t="s">
        <v>41</v>
      </c>
      <c r="D83" s="1987"/>
      <c r="E83" s="1987"/>
      <c r="F83" s="1987"/>
      <c r="G83" s="1987"/>
      <c r="H83" s="1987"/>
      <c r="I83" s="1987"/>
      <c r="J83" s="15"/>
      <c r="K83" s="1866"/>
      <c r="L83" s="1867"/>
      <c r="M83" s="1867"/>
      <c r="N83" s="1867"/>
      <c r="O83" s="1867"/>
      <c r="P83" s="1867"/>
      <c r="Q83" s="1867"/>
      <c r="R83" s="1867"/>
      <c r="S83" s="1868"/>
    </row>
    <row r="84" spans="1:19" ht="12">
      <c r="A84" s="1849"/>
      <c r="B84" s="1957" t="s">
        <v>118</v>
      </c>
      <c r="C84" s="1931" t="s">
        <v>59</v>
      </c>
      <c r="D84" s="1931"/>
      <c r="E84" s="1931"/>
      <c r="F84" s="1931"/>
      <c r="G84" s="1931"/>
      <c r="H84" s="1931"/>
      <c r="I84" s="1931"/>
      <c r="J84" s="16"/>
      <c r="K84" s="1869" t="s">
        <v>119</v>
      </c>
      <c r="L84" s="1870"/>
      <c r="M84" s="1870"/>
      <c r="N84" s="1870"/>
      <c r="O84" s="1870"/>
      <c r="P84" s="1870"/>
      <c r="Q84" s="1870"/>
      <c r="R84" s="1870"/>
      <c r="S84" s="1871"/>
    </row>
    <row r="85" spans="1:19" ht="12">
      <c r="A85" s="1849"/>
      <c r="B85" s="1957"/>
      <c r="C85" s="1930" t="s">
        <v>60</v>
      </c>
      <c r="D85" s="1930"/>
      <c r="E85" s="1930"/>
      <c r="F85" s="1930"/>
      <c r="G85" s="1930"/>
      <c r="H85" s="1930"/>
      <c r="I85" s="1930"/>
      <c r="J85" s="13"/>
      <c r="K85" s="1872"/>
      <c r="L85" s="1873"/>
      <c r="M85" s="1873"/>
      <c r="N85" s="1873"/>
      <c r="O85" s="1873"/>
      <c r="P85" s="1873"/>
      <c r="Q85" s="1873"/>
      <c r="R85" s="1873"/>
      <c r="S85" s="1874"/>
    </row>
    <row r="86" spans="1:19" ht="12">
      <c r="A86" s="1849"/>
      <c r="B86" s="1957"/>
      <c r="C86" s="1982" t="s">
        <v>41</v>
      </c>
      <c r="D86" s="1983"/>
      <c r="E86" s="1983"/>
      <c r="F86" s="1983"/>
      <c r="G86" s="1983"/>
      <c r="H86" s="1983"/>
      <c r="I86" s="1984"/>
      <c r="J86" s="17"/>
      <c r="K86" s="1875"/>
      <c r="L86" s="1876"/>
      <c r="M86" s="1876"/>
      <c r="N86" s="1876"/>
      <c r="O86" s="1876"/>
      <c r="P86" s="1876"/>
      <c r="Q86" s="1876"/>
      <c r="R86" s="1876"/>
      <c r="S86" s="1877"/>
    </row>
    <row r="87" spans="1:19" ht="12">
      <c r="A87" s="1849"/>
      <c r="B87" s="1957"/>
      <c r="C87" s="1998" t="s">
        <v>117</v>
      </c>
      <c r="D87" s="1999"/>
      <c r="E87" s="1999"/>
      <c r="F87" s="1999"/>
      <c r="G87" s="1999"/>
      <c r="H87" s="1999"/>
      <c r="I87" s="2000"/>
      <c r="J87" s="2015"/>
      <c r="K87" s="1932"/>
      <c r="L87" s="1933"/>
      <c r="M87" s="1933"/>
      <c r="N87" s="1933"/>
      <c r="O87" s="1933"/>
      <c r="P87" s="1933"/>
      <c r="Q87" s="1933"/>
      <c r="R87" s="1933"/>
      <c r="S87" s="1934"/>
    </row>
    <row r="88" spans="1:19" ht="12">
      <c r="A88" s="1849"/>
      <c r="B88" s="1957"/>
      <c r="C88" s="2040"/>
      <c r="D88" s="2041"/>
      <c r="E88" s="2041"/>
      <c r="F88" s="2041"/>
      <c r="G88" s="2041"/>
      <c r="H88" s="2041"/>
      <c r="I88" s="2042"/>
      <c r="J88" s="2016"/>
      <c r="K88" s="1935"/>
      <c r="L88" s="1936"/>
      <c r="M88" s="1936"/>
      <c r="N88" s="1936"/>
      <c r="O88" s="1936"/>
      <c r="P88" s="1936"/>
      <c r="Q88" s="1936"/>
      <c r="R88" s="1936"/>
      <c r="S88" s="1937"/>
    </row>
    <row r="89" spans="1:19" ht="12">
      <c r="A89" s="1849"/>
      <c r="B89" s="2001" t="s">
        <v>22</v>
      </c>
      <c r="C89" s="1931" t="s">
        <v>23</v>
      </c>
      <c r="D89" s="1931"/>
      <c r="E89" s="1931"/>
      <c r="F89" s="1931"/>
      <c r="G89" s="1931"/>
      <c r="H89" s="1931"/>
      <c r="I89" s="1931"/>
      <c r="J89" s="16"/>
      <c r="K89" s="1896" t="s">
        <v>47</v>
      </c>
      <c r="L89" s="1897"/>
      <c r="M89" s="1897"/>
      <c r="N89" s="1897"/>
      <c r="O89" s="1897"/>
      <c r="P89" s="1897"/>
      <c r="Q89" s="1897"/>
      <c r="R89" s="1897"/>
      <c r="S89" s="1898"/>
    </row>
    <row r="90" spans="1:19" ht="12">
      <c r="A90" s="1849"/>
      <c r="B90" s="2002"/>
      <c r="C90" s="1930" t="s">
        <v>58</v>
      </c>
      <c r="D90" s="1930"/>
      <c r="E90" s="1930"/>
      <c r="F90" s="1930"/>
      <c r="G90" s="1930"/>
      <c r="H90" s="1930"/>
      <c r="I90" s="1930"/>
      <c r="J90" s="13"/>
      <c r="K90" s="1863"/>
      <c r="L90" s="1864"/>
      <c r="M90" s="1864"/>
      <c r="N90" s="1864"/>
      <c r="O90" s="1864"/>
      <c r="P90" s="1864"/>
      <c r="Q90" s="1864"/>
      <c r="R90" s="1864"/>
      <c r="S90" s="1865"/>
    </row>
    <row r="91" spans="1:19" ht="12.75" thickBot="1">
      <c r="A91" s="1850"/>
      <c r="B91" s="2003"/>
      <c r="C91" s="1929" t="s">
        <v>41</v>
      </c>
      <c r="D91" s="1929"/>
      <c r="E91" s="1929"/>
      <c r="F91" s="1929"/>
      <c r="G91" s="1929"/>
      <c r="H91" s="1929"/>
      <c r="I91" s="1929"/>
      <c r="J91" s="8"/>
      <c r="K91" s="1938"/>
      <c r="L91" s="1939"/>
      <c r="M91" s="1939"/>
      <c r="N91" s="1939"/>
      <c r="O91" s="1939"/>
      <c r="P91" s="1939"/>
      <c r="Q91" s="1939"/>
      <c r="R91" s="1939"/>
      <c r="S91" s="1940"/>
    </row>
    <row r="92" spans="1:19" ht="13.5" customHeight="1">
      <c r="A92" s="2049" t="s">
        <v>144</v>
      </c>
      <c r="B92" s="1956" t="s">
        <v>23</v>
      </c>
      <c r="C92" s="2038" t="s">
        <v>64</v>
      </c>
      <c r="D92" s="2030"/>
      <c r="E92" s="2030"/>
      <c r="F92" s="2030"/>
      <c r="G92" s="2030"/>
      <c r="H92" s="2030"/>
      <c r="I92" s="2039"/>
      <c r="J92" s="11"/>
      <c r="K92" s="1906" t="s">
        <v>163</v>
      </c>
      <c r="L92" s="1907"/>
      <c r="M92" s="1907"/>
      <c r="N92" s="1907"/>
      <c r="O92" s="1907"/>
      <c r="P92" s="1907"/>
      <c r="Q92" s="1907"/>
      <c r="R92" s="1907"/>
      <c r="S92" s="1908"/>
    </row>
    <row r="93" spans="1:19" ht="12">
      <c r="A93" s="2050"/>
      <c r="B93" s="1957"/>
      <c r="C93" s="1962" t="s">
        <v>65</v>
      </c>
      <c r="D93" s="1963"/>
      <c r="E93" s="1963"/>
      <c r="F93" s="1963"/>
      <c r="G93" s="1963"/>
      <c r="H93" s="1963"/>
      <c r="I93" s="1964"/>
      <c r="J93" s="13"/>
      <c r="K93" s="1909"/>
      <c r="L93" s="1910"/>
      <c r="M93" s="1910"/>
      <c r="N93" s="1910"/>
      <c r="O93" s="1910"/>
      <c r="P93" s="1910"/>
      <c r="Q93" s="1910"/>
      <c r="R93" s="1910"/>
      <c r="S93" s="1911"/>
    </row>
    <row r="94" spans="1:19" ht="12">
      <c r="A94" s="2050"/>
      <c r="B94" s="1957"/>
      <c r="C94" s="1962" t="s">
        <v>184</v>
      </c>
      <c r="D94" s="1963"/>
      <c r="E94" s="1963"/>
      <c r="F94" s="1963"/>
      <c r="G94" s="1963"/>
      <c r="H94" s="1963"/>
      <c r="I94" s="1964"/>
      <c r="J94" s="13"/>
      <c r="K94" s="109"/>
      <c r="L94" s="39"/>
      <c r="M94" s="39"/>
      <c r="N94" s="39"/>
      <c r="O94" s="39"/>
      <c r="P94" s="39"/>
      <c r="Q94" s="39"/>
      <c r="R94" s="39"/>
      <c r="S94" s="40"/>
    </row>
    <row r="95" spans="1:19" ht="12">
      <c r="A95" s="2050"/>
      <c r="B95" s="1957"/>
      <c r="C95" s="1962" t="s">
        <v>66</v>
      </c>
      <c r="D95" s="1963"/>
      <c r="E95" s="1963"/>
      <c r="F95" s="1963"/>
      <c r="G95" s="1963"/>
      <c r="H95" s="1963"/>
      <c r="I95" s="1964"/>
      <c r="J95" s="13"/>
      <c r="K95" s="109"/>
      <c r="L95" s="39"/>
      <c r="M95" s="39"/>
      <c r="N95" s="39"/>
      <c r="O95" s="39"/>
      <c r="P95" s="39"/>
      <c r="Q95" s="39"/>
      <c r="R95" s="39"/>
      <c r="S95" s="40"/>
    </row>
    <row r="96" spans="1:19" ht="12">
      <c r="A96" s="2050"/>
      <c r="B96" s="1957"/>
      <c r="C96" s="1962" t="s">
        <v>67</v>
      </c>
      <c r="D96" s="1963"/>
      <c r="E96" s="1963"/>
      <c r="F96" s="1963"/>
      <c r="G96" s="1963"/>
      <c r="H96" s="1963"/>
      <c r="I96" s="1964"/>
      <c r="J96" s="13"/>
      <c r="K96" s="109"/>
      <c r="L96" s="39"/>
      <c r="M96" s="39"/>
      <c r="N96" s="39"/>
      <c r="O96" s="39"/>
      <c r="P96" s="39"/>
      <c r="Q96" s="39"/>
      <c r="R96" s="39"/>
      <c r="S96" s="40"/>
    </row>
    <row r="97" spans="1:19" ht="12">
      <c r="A97" s="2050"/>
      <c r="B97" s="1957"/>
      <c r="C97" s="1962" t="s">
        <v>236</v>
      </c>
      <c r="D97" s="1963"/>
      <c r="E97" s="1963"/>
      <c r="F97" s="1963"/>
      <c r="G97" s="1963"/>
      <c r="H97" s="1963"/>
      <c r="I97" s="1964"/>
      <c r="J97" s="13"/>
      <c r="K97" s="109"/>
      <c r="L97" s="39"/>
      <c r="M97" s="39"/>
      <c r="N97" s="39"/>
      <c r="O97" s="39"/>
      <c r="P97" s="39"/>
      <c r="Q97" s="39"/>
      <c r="R97" s="39"/>
      <c r="S97" s="40"/>
    </row>
    <row r="98" spans="1:19" ht="12">
      <c r="A98" s="2050"/>
      <c r="B98" s="1957"/>
      <c r="C98" s="1998" t="s">
        <v>68</v>
      </c>
      <c r="D98" s="1999"/>
      <c r="E98" s="1999"/>
      <c r="F98" s="1999"/>
      <c r="G98" s="1999"/>
      <c r="H98" s="1999"/>
      <c r="I98" s="2000"/>
      <c r="J98" s="19"/>
      <c r="K98" s="109"/>
      <c r="L98" s="39"/>
      <c r="M98" s="39"/>
      <c r="N98" s="39"/>
      <c r="O98" s="39"/>
      <c r="P98" s="39"/>
      <c r="Q98" s="39"/>
      <c r="R98" s="39"/>
      <c r="S98" s="40"/>
    </row>
    <row r="99" spans="1:19" ht="12">
      <c r="A99" s="2050"/>
      <c r="B99" s="1958" t="s">
        <v>24</v>
      </c>
      <c r="C99" s="1988" t="s">
        <v>49</v>
      </c>
      <c r="D99" s="1989"/>
      <c r="E99" s="1989"/>
      <c r="F99" s="1989"/>
      <c r="G99" s="1989"/>
      <c r="H99" s="1989"/>
      <c r="I99" s="1990"/>
      <c r="J99" s="14"/>
      <c r="K99" s="109"/>
      <c r="L99" s="39"/>
      <c r="M99" s="39"/>
      <c r="N99" s="39"/>
      <c r="O99" s="39"/>
      <c r="P99" s="39"/>
      <c r="Q99" s="39"/>
      <c r="R99" s="39"/>
      <c r="S99" s="40"/>
    </row>
    <row r="100" spans="1:19" ht="12.75" thickBot="1">
      <c r="A100" s="2050"/>
      <c r="B100" s="1959"/>
      <c r="C100" s="1998" t="s">
        <v>50</v>
      </c>
      <c r="D100" s="1999"/>
      <c r="E100" s="1999"/>
      <c r="F100" s="1999"/>
      <c r="G100" s="1999"/>
      <c r="H100" s="1999"/>
      <c r="I100" s="2000"/>
      <c r="J100" s="19"/>
      <c r="K100" s="110"/>
      <c r="L100" s="41"/>
      <c r="M100" s="41"/>
      <c r="N100" s="41"/>
      <c r="O100" s="41"/>
      <c r="P100" s="41"/>
      <c r="Q100" s="41"/>
      <c r="R100" s="41"/>
      <c r="S100" s="42"/>
    </row>
    <row r="101" spans="1:19" ht="11.25" customHeight="1">
      <c r="A101" s="1965" t="s">
        <v>45</v>
      </c>
      <c r="B101" s="1960" t="s">
        <v>77</v>
      </c>
      <c r="C101" s="1960"/>
      <c r="D101" s="1960"/>
      <c r="E101" s="1960"/>
      <c r="F101" s="1960"/>
      <c r="G101" s="1960"/>
      <c r="H101" s="1960"/>
      <c r="I101" s="1960"/>
      <c r="J101" s="2032" t="s">
        <v>39</v>
      </c>
      <c r="K101" s="2034" t="s">
        <v>40</v>
      </c>
      <c r="L101" s="1960"/>
      <c r="M101" s="1960"/>
      <c r="N101" s="1960"/>
      <c r="O101" s="1960"/>
      <c r="P101" s="1960"/>
      <c r="Q101" s="1960"/>
      <c r="R101" s="1960"/>
      <c r="S101" s="2035"/>
    </row>
    <row r="102" spans="1:19" ht="12">
      <c r="A102" s="1966"/>
      <c r="B102" s="1961"/>
      <c r="C102" s="1961"/>
      <c r="D102" s="1961"/>
      <c r="E102" s="1961"/>
      <c r="F102" s="1961"/>
      <c r="G102" s="1961"/>
      <c r="H102" s="1961"/>
      <c r="I102" s="1961"/>
      <c r="J102" s="2033"/>
      <c r="K102" s="2036"/>
      <c r="L102" s="1961"/>
      <c r="M102" s="1961"/>
      <c r="N102" s="1961"/>
      <c r="O102" s="1961"/>
      <c r="P102" s="1961"/>
      <c r="Q102" s="1961"/>
      <c r="R102" s="1961"/>
      <c r="S102" s="2037"/>
    </row>
    <row r="103" spans="1:19" ht="11.25" customHeight="1">
      <c r="A103" s="1966"/>
      <c r="B103" s="1924" t="s">
        <v>34</v>
      </c>
      <c r="C103" s="1931" t="s">
        <v>51</v>
      </c>
      <c r="D103" s="1931"/>
      <c r="E103" s="1931"/>
      <c r="F103" s="1931"/>
      <c r="G103" s="1931"/>
      <c r="H103" s="1931"/>
      <c r="I103" s="1931"/>
      <c r="J103" s="16"/>
      <c r="K103" s="1896" t="s">
        <v>48</v>
      </c>
      <c r="L103" s="1897"/>
      <c r="M103" s="1897"/>
      <c r="N103" s="1897"/>
      <c r="O103" s="1897"/>
      <c r="P103" s="1897"/>
      <c r="Q103" s="1897"/>
      <c r="R103" s="1897"/>
      <c r="S103" s="1898"/>
    </row>
    <row r="104" spans="1:19" ht="11.25" customHeight="1">
      <c r="A104" s="1966"/>
      <c r="B104" s="1924"/>
      <c r="C104" s="1930" t="s">
        <v>52</v>
      </c>
      <c r="D104" s="1930"/>
      <c r="E104" s="1930"/>
      <c r="F104" s="1930"/>
      <c r="G104" s="1930"/>
      <c r="H104" s="1930"/>
      <c r="I104" s="1930"/>
      <c r="J104" s="13"/>
      <c r="K104" s="1863"/>
      <c r="L104" s="1864"/>
      <c r="M104" s="1864"/>
      <c r="N104" s="1864"/>
      <c r="O104" s="1864"/>
      <c r="P104" s="1864"/>
      <c r="Q104" s="1864"/>
      <c r="R104" s="1864"/>
      <c r="S104" s="1865"/>
    </row>
    <row r="105" spans="1:19" ht="11.25" customHeight="1">
      <c r="A105" s="1966"/>
      <c r="B105" s="1924"/>
      <c r="C105" s="1930" t="s">
        <v>53</v>
      </c>
      <c r="D105" s="1930"/>
      <c r="E105" s="1930"/>
      <c r="F105" s="1930"/>
      <c r="G105" s="1930"/>
      <c r="H105" s="1930"/>
      <c r="I105" s="1930"/>
      <c r="J105" s="13"/>
      <c r="K105" s="1863"/>
      <c r="L105" s="1864"/>
      <c r="M105" s="1864"/>
      <c r="N105" s="1864"/>
      <c r="O105" s="1864"/>
      <c r="P105" s="1864"/>
      <c r="Q105" s="1864"/>
      <c r="R105" s="1864"/>
      <c r="S105" s="1865"/>
    </row>
    <row r="106" spans="1:19" ht="11.25" customHeight="1">
      <c r="A106" s="1966"/>
      <c r="B106" s="1924"/>
      <c r="C106" s="1930" t="s">
        <v>54</v>
      </c>
      <c r="D106" s="1930"/>
      <c r="E106" s="1930"/>
      <c r="F106" s="1930"/>
      <c r="G106" s="1930"/>
      <c r="H106" s="1930"/>
      <c r="I106" s="1930"/>
      <c r="J106" s="13"/>
      <c r="K106" s="1863"/>
      <c r="L106" s="1864"/>
      <c r="M106" s="1864"/>
      <c r="N106" s="1864"/>
      <c r="O106" s="1864"/>
      <c r="P106" s="1864"/>
      <c r="Q106" s="1864"/>
      <c r="R106" s="1864"/>
      <c r="S106" s="1865"/>
    </row>
    <row r="107" spans="1:19" ht="11.25" customHeight="1">
      <c r="A107" s="1966"/>
      <c r="B107" s="1924"/>
      <c r="C107" s="1987" t="s">
        <v>41</v>
      </c>
      <c r="D107" s="1987"/>
      <c r="E107" s="1987"/>
      <c r="F107" s="1987"/>
      <c r="G107" s="1987"/>
      <c r="H107" s="1987"/>
      <c r="I107" s="1987"/>
      <c r="J107" s="15"/>
      <c r="K107" s="1866"/>
      <c r="L107" s="1867"/>
      <c r="M107" s="1867"/>
      <c r="N107" s="1867"/>
      <c r="O107" s="1867"/>
      <c r="P107" s="1867"/>
      <c r="Q107" s="1867"/>
      <c r="R107" s="1867"/>
      <c r="S107" s="1868"/>
    </row>
    <row r="108" spans="1:19" ht="11.25" customHeight="1">
      <c r="A108" s="1966"/>
      <c r="B108" s="1924" t="s">
        <v>35</v>
      </c>
      <c r="C108" s="1946" t="s">
        <v>178</v>
      </c>
      <c r="D108" s="1946"/>
      <c r="E108" s="1946"/>
      <c r="F108" s="1946"/>
      <c r="G108" s="1946"/>
      <c r="H108" s="1946"/>
      <c r="I108" s="1946"/>
      <c r="J108" s="16"/>
      <c r="K108" s="1945" t="s">
        <v>48</v>
      </c>
      <c r="L108" s="1946"/>
      <c r="M108" s="1946"/>
      <c r="N108" s="1946"/>
      <c r="O108" s="1946"/>
      <c r="P108" s="1946"/>
      <c r="Q108" s="1946"/>
      <c r="R108" s="1946"/>
      <c r="S108" s="1947"/>
    </row>
    <row r="109" spans="1:19" ht="11.25" customHeight="1">
      <c r="A109" s="1966"/>
      <c r="B109" s="1924"/>
      <c r="C109" s="1962" t="s">
        <v>179</v>
      </c>
      <c r="D109" s="1963"/>
      <c r="E109" s="1963"/>
      <c r="F109" s="1963"/>
      <c r="G109" s="1963"/>
      <c r="H109" s="1963"/>
      <c r="I109" s="1964"/>
      <c r="J109" s="13"/>
      <c r="K109" s="1894"/>
      <c r="L109" s="1895"/>
      <c r="M109" s="1895"/>
      <c r="N109" s="1895"/>
      <c r="O109" s="1895"/>
      <c r="P109" s="1895"/>
      <c r="Q109" s="1895"/>
      <c r="R109" s="1895"/>
      <c r="S109" s="1862"/>
    </row>
    <row r="110" spans="1:19" ht="11.25" customHeight="1">
      <c r="A110" s="1966"/>
      <c r="B110" s="1924"/>
      <c r="C110" s="1930" t="s">
        <v>55</v>
      </c>
      <c r="D110" s="1930"/>
      <c r="E110" s="1930"/>
      <c r="F110" s="1930"/>
      <c r="G110" s="1930"/>
      <c r="H110" s="1930"/>
      <c r="I110" s="1930"/>
      <c r="J110" s="13"/>
      <c r="K110" s="1863"/>
      <c r="L110" s="1864"/>
      <c r="M110" s="1864"/>
      <c r="N110" s="1864"/>
      <c r="O110" s="1864"/>
      <c r="P110" s="1864"/>
      <c r="Q110" s="1864"/>
      <c r="R110" s="1864"/>
      <c r="S110" s="1865"/>
    </row>
    <row r="111" spans="1:19" ht="11.25" customHeight="1">
      <c r="A111" s="1966"/>
      <c r="B111" s="1924"/>
      <c r="C111" s="1987" t="s">
        <v>41</v>
      </c>
      <c r="D111" s="1987"/>
      <c r="E111" s="1987"/>
      <c r="F111" s="1987"/>
      <c r="G111" s="1987"/>
      <c r="H111" s="1987"/>
      <c r="I111" s="1987"/>
      <c r="J111" s="15"/>
      <c r="K111" s="1866"/>
      <c r="L111" s="1867"/>
      <c r="M111" s="1867"/>
      <c r="N111" s="1867"/>
      <c r="O111" s="1867"/>
      <c r="P111" s="1867"/>
      <c r="Q111" s="1867"/>
      <c r="R111" s="1867"/>
      <c r="S111" s="1868"/>
    </row>
    <row r="112" spans="1:19" ht="11.25" customHeight="1">
      <c r="A112" s="1966"/>
      <c r="B112" s="1924" t="s">
        <v>36</v>
      </c>
      <c r="C112" s="1931" t="s">
        <v>56</v>
      </c>
      <c r="D112" s="1931"/>
      <c r="E112" s="1931"/>
      <c r="F112" s="1931"/>
      <c r="G112" s="1931"/>
      <c r="H112" s="1931"/>
      <c r="I112" s="1931"/>
      <c r="J112" s="16"/>
      <c r="K112" s="1941" t="s">
        <v>48</v>
      </c>
      <c r="L112" s="1931"/>
      <c r="M112" s="1931"/>
      <c r="N112" s="1931"/>
      <c r="O112" s="1931"/>
      <c r="P112" s="1931"/>
      <c r="Q112" s="1931"/>
      <c r="R112" s="1931"/>
      <c r="S112" s="1942"/>
    </row>
    <row r="113" spans="1:19" ht="11.25" customHeight="1">
      <c r="A113" s="1966"/>
      <c r="B113" s="1924"/>
      <c r="C113" s="1930" t="s">
        <v>57</v>
      </c>
      <c r="D113" s="1930"/>
      <c r="E113" s="1930"/>
      <c r="F113" s="1930"/>
      <c r="G113" s="1930"/>
      <c r="H113" s="1930"/>
      <c r="I113" s="1930"/>
      <c r="J113" s="13"/>
      <c r="K113" s="1863"/>
      <c r="L113" s="1864"/>
      <c r="M113" s="1864"/>
      <c r="N113" s="1864"/>
      <c r="O113" s="1864"/>
      <c r="P113" s="1864"/>
      <c r="Q113" s="1864"/>
      <c r="R113" s="1864"/>
      <c r="S113" s="1865"/>
    </row>
    <row r="114" spans="1:19" ht="11.25" customHeight="1">
      <c r="A114" s="1967"/>
      <c r="B114" s="1985"/>
      <c r="C114" s="1962" t="s">
        <v>166</v>
      </c>
      <c r="D114" s="1963"/>
      <c r="E114" s="1963"/>
      <c r="F114" s="1963"/>
      <c r="G114" s="1963"/>
      <c r="H114" s="1963"/>
      <c r="I114" s="1964"/>
      <c r="J114" s="9"/>
      <c r="K114" s="1863"/>
      <c r="L114" s="1864"/>
      <c r="M114" s="1864"/>
      <c r="N114" s="1864"/>
      <c r="O114" s="1864"/>
      <c r="P114" s="1864"/>
      <c r="Q114" s="1864"/>
      <c r="R114" s="1864"/>
      <c r="S114" s="1865"/>
    </row>
    <row r="115" spans="1:19" ht="11.25" customHeight="1" thickBot="1">
      <c r="A115" s="1968"/>
      <c r="B115" s="1986"/>
      <c r="C115" s="1929" t="s">
        <v>41</v>
      </c>
      <c r="D115" s="1929"/>
      <c r="E115" s="1929"/>
      <c r="F115" s="1929"/>
      <c r="G115" s="1929"/>
      <c r="H115" s="1929"/>
      <c r="I115" s="1929"/>
      <c r="J115" s="8"/>
      <c r="K115" s="1938"/>
      <c r="L115" s="1939"/>
      <c r="M115" s="1939"/>
      <c r="N115" s="1939"/>
      <c r="O115" s="1939"/>
      <c r="P115" s="1939"/>
      <c r="Q115" s="1939"/>
      <c r="R115" s="1939"/>
      <c r="S115" s="1940"/>
    </row>
    <row r="116" ht="12" thickBot="1"/>
    <row r="117" spans="1:21" ht="11.25" customHeight="1">
      <c r="A117" s="2043" t="s">
        <v>78</v>
      </c>
      <c r="B117" s="1923" t="s">
        <v>25</v>
      </c>
      <c r="C117" s="1923"/>
      <c r="D117" s="1923"/>
      <c r="E117" s="1927" t="s">
        <v>33</v>
      </c>
      <c r="F117" s="1925" t="s">
        <v>26</v>
      </c>
      <c r="G117" s="1925"/>
      <c r="H117" s="1925"/>
      <c r="I117" s="1925"/>
      <c r="J117" s="1925"/>
      <c r="K117" s="2063" t="s">
        <v>27</v>
      </c>
      <c r="L117" s="1923" t="s">
        <v>28</v>
      </c>
      <c r="M117" s="1893" t="s">
        <v>29</v>
      </c>
      <c r="N117" s="1893"/>
      <c r="O117" s="1943" t="s">
        <v>32</v>
      </c>
      <c r="P117" s="1919" t="s">
        <v>227</v>
      </c>
      <c r="Q117" s="1920"/>
      <c r="R117" s="1855" t="s">
        <v>150</v>
      </c>
      <c r="S117" s="1856"/>
      <c r="T117" s="1855" t="s">
        <v>226</v>
      </c>
      <c r="U117" s="1856"/>
    </row>
    <row r="118" spans="1:21" ht="11.25" customHeight="1">
      <c r="A118" s="2044"/>
      <c r="B118" s="1924"/>
      <c r="C118" s="1924"/>
      <c r="D118" s="1924"/>
      <c r="E118" s="1892"/>
      <c r="F118" s="1926"/>
      <c r="G118" s="1926"/>
      <c r="H118" s="1926"/>
      <c r="I118" s="1926"/>
      <c r="J118" s="1926"/>
      <c r="K118" s="2064"/>
      <c r="L118" s="1924"/>
      <c r="M118" s="1924" t="s">
        <v>30</v>
      </c>
      <c r="N118" s="1892" t="s">
        <v>31</v>
      </c>
      <c r="O118" s="1944"/>
      <c r="P118" s="1921"/>
      <c r="Q118" s="1922"/>
      <c r="R118" s="1857"/>
      <c r="S118" s="1858"/>
      <c r="T118" s="1857"/>
      <c r="U118" s="1858"/>
    </row>
    <row r="119" spans="1:21" ht="11.25">
      <c r="A119" s="2044"/>
      <c r="B119" s="1924"/>
      <c r="C119" s="1924"/>
      <c r="D119" s="1924"/>
      <c r="E119" s="1892"/>
      <c r="F119" s="23" t="s">
        <v>11</v>
      </c>
      <c r="G119" s="23" t="s">
        <v>12</v>
      </c>
      <c r="H119" s="23" t="s">
        <v>10</v>
      </c>
      <c r="I119" s="23" t="s">
        <v>13</v>
      </c>
      <c r="J119" s="23" t="s">
        <v>14</v>
      </c>
      <c r="K119" s="2064"/>
      <c r="L119" s="1924"/>
      <c r="M119" s="1924"/>
      <c r="N119" s="1892"/>
      <c r="O119" s="1944"/>
      <c r="P119" s="1921"/>
      <c r="Q119" s="1922"/>
      <c r="R119" s="21" t="s">
        <v>151</v>
      </c>
      <c r="S119" s="22" t="s">
        <v>152</v>
      </c>
      <c r="T119" s="1859"/>
      <c r="U119" s="1860"/>
    </row>
    <row r="120" spans="1:21" ht="11.25">
      <c r="A120" s="2044"/>
      <c r="B120" s="1902" t="s">
        <v>145</v>
      </c>
      <c r="C120" s="1903"/>
      <c r="D120" s="1904"/>
      <c r="E120" s="24" t="s">
        <v>38</v>
      </c>
      <c r="F120" s="24"/>
      <c r="G120" s="24"/>
      <c r="H120" s="24" t="s">
        <v>38</v>
      </c>
      <c r="I120" s="24"/>
      <c r="J120" s="24"/>
      <c r="K120" s="24">
        <v>24</v>
      </c>
      <c r="L120" s="24" t="s">
        <v>37</v>
      </c>
      <c r="M120" s="24"/>
      <c r="N120" s="24"/>
      <c r="O120" s="24">
        <v>18</v>
      </c>
      <c r="P120" s="1902" t="s">
        <v>153</v>
      </c>
      <c r="Q120" s="1903"/>
      <c r="R120" s="111" t="s">
        <v>153</v>
      </c>
      <c r="S120" s="112" t="s">
        <v>153</v>
      </c>
      <c r="T120" s="1861" t="s">
        <v>214</v>
      </c>
      <c r="U120" s="1862"/>
    </row>
    <row r="121" spans="1:21" ht="11.25">
      <c r="A121" s="2044"/>
      <c r="B121" s="1839" t="s">
        <v>146</v>
      </c>
      <c r="C121" s="1882"/>
      <c r="D121" s="1905"/>
      <c r="E121" s="12"/>
      <c r="F121" s="12"/>
      <c r="G121" s="12" t="s">
        <v>38</v>
      </c>
      <c r="H121" s="12" t="s">
        <v>38</v>
      </c>
      <c r="I121" s="12"/>
      <c r="J121" s="12"/>
      <c r="K121" s="12">
        <v>48</v>
      </c>
      <c r="L121" s="12" t="s">
        <v>147</v>
      </c>
      <c r="M121" s="12">
        <v>22</v>
      </c>
      <c r="N121" s="12">
        <v>19</v>
      </c>
      <c r="O121" s="12">
        <v>20</v>
      </c>
      <c r="P121" s="1839" t="s">
        <v>214</v>
      </c>
      <c r="Q121" s="1882"/>
      <c r="R121" s="113" t="s">
        <v>153</v>
      </c>
      <c r="S121" s="114" t="s">
        <v>153</v>
      </c>
      <c r="T121" s="1839" t="s">
        <v>153</v>
      </c>
      <c r="U121" s="1840"/>
    </row>
    <row r="122" spans="1:21" ht="11.25">
      <c r="A122" s="2044"/>
      <c r="B122" s="1839"/>
      <c r="C122" s="1882"/>
      <c r="D122" s="1905"/>
      <c r="E122" s="12"/>
      <c r="F122" s="12"/>
      <c r="G122" s="12"/>
      <c r="H122" s="12"/>
      <c r="I122" s="12"/>
      <c r="J122" s="12"/>
      <c r="K122" s="12"/>
      <c r="L122" s="12"/>
      <c r="M122" s="12"/>
      <c r="N122" s="12"/>
      <c r="O122" s="12"/>
      <c r="P122" s="1839"/>
      <c r="Q122" s="1882"/>
      <c r="R122" s="124"/>
      <c r="S122" s="114"/>
      <c r="T122" s="1839"/>
      <c r="U122" s="1840"/>
    </row>
    <row r="123" spans="1:21" ht="11.25">
      <c r="A123" s="2044"/>
      <c r="B123" s="1839"/>
      <c r="C123" s="1882"/>
      <c r="D123" s="1905"/>
      <c r="E123" s="12"/>
      <c r="F123" s="12"/>
      <c r="G123" s="12"/>
      <c r="H123" s="12"/>
      <c r="I123" s="12"/>
      <c r="J123" s="12"/>
      <c r="K123" s="12"/>
      <c r="L123" s="12"/>
      <c r="M123" s="12"/>
      <c r="N123" s="12"/>
      <c r="O123" s="12"/>
      <c r="P123" s="1839"/>
      <c r="Q123" s="1882"/>
      <c r="R123" s="124"/>
      <c r="S123" s="114"/>
      <c r="T123" s="1839"/>
      <c r="U123" s="1840"/>
    </row>
    <row r="124" spans="1:21" ht="11.25">
      <c r="A124" s="2044"/>
      <c r="B124" s="1839"/>
      <c r="C124" s="1882"/>
      <c r="D124" s="1905"/>
      <c r="E124" s="12"/>
      <c r="F124" s="12"/>
      <c r="G124" s="12"/>
      <c r="H124" s="12"/>
      <c r="I124" s="12"/>
      <c r="J124" s="12"/>
      <c r="K124" s="12"/>
      <c r="L124" s="12"/>
      <c r="M124" s="12"/>
      <c r="N124" s="12"/>
      <c r="O124" s="12"/>
      <c r="P124" s="1839"/>
      <c r="Q124" s="1882"/>
      <c r="R124" s="124"/>
      <c r="S124" s="114"/>
      <c r="T124" s="1839"/>
      <c r="U124" s="1840"/>
    </row>
    <row r="125" spans="1:21" ht="11.25">
      <c r="A125" s="2044"/>
      <c r="B125" s="1839"/>
      <c r="C125" s="1882"/>
      <c r="D125" s="1905"/>
      <c r="E125" s="12"/>
      <c r="F125" s="12"/>
      <c r="G125" s="12"/>
      <c r="H125" s="12"/>
      <c r="I125" s="12"/>
      <c r="J125" s="12"/>
      <c r="K125" s="12"/>
      <c r="L125" s="12"/>
      <c r="M125" s="12"/>
      <c r="N125" s="12"/>
      <c r="O125" s="12"/>
      <c r="P125" s="1839"/>
      <c r="Q125" s="1882"/>
      <c r="R125" s="124"/>
      <c r="S125" s="114"/>
      <c r="T125" s="1839"/>
      <c r="U125" s="1840"/>
    </row>
    <row r="126" spans="1:21" ht="11.25">
      <c r="A126" s="2044"/>
      <c r="B126" s="1839"/>
      <c r="C126" s="1882"/>
      <c r="D126" s="1905"/>
      <c r="E126" s="12"/>
      <c r="F126" s="12"/>
      <c r="G126" s="12"/>
      <c r="H126" s="12"/>
      <c r="I126" s="12"/>
      <c r="J126" s="12"/>
      <c r="K126" s="12"/>
      <c r="L126" s="12"/>
      <c r="M126" s="12"/>
      <c r="N126" s="12"/>
      <c r="O126" s="12"/>
      <c r="P126" s="1839"/>
      <c r="Q126" s="1882"/>
      <c r="R126" s="124"/>
      <c r="S126" s="125"/>
      <c r="T126" s="1839"/>
      <c r="U126" s="1840"/>
    </row>
    <row r="127" spans="1:21" ht="12" thickBot="1">
      <c r="A127" s="2045"/>
      <c r="B127" s="1899"/>
      <c r="C127" s="1900"/>
      <c r="D127" s="1901"/>
      <c r="E127" s="25"/>
      <c r="F127" s="25"/>
      <c r="G127" s="25"/>
      <c r="H127" s="25"/>
      <c r="I127" s="25"/>
      <c r="J127" s="25"/>
      <c r="K127" s="25"/>
      <c r="L127" s="25"/>
      <c r="M127" s="25"/>
      <c r="N127" s="25"/>
      <c r="O127" s="25"/>
      <c r="P127" s="1899"/>
      <c r="Q127" s="1900"/>
      <c r="R127" s="126"/>
      <c r="S127" s="127"/>
      <c r="T127" s="1853"/>
      <c r="U127" s="1854"/>
    </row>
    <row r="128" ht="11.25">
      <c r="A128" s="5" t="s">
        <v>241</v>
      </c>
    </row>
    <row r="129" ht="11.25">
      <c r="A129" s="5" t="s">
        <v>237</v>
      </c>
    </row>
    <row r="130" ht="11.25">
      <c r="A130" s="5" t="s">
        <v>162</v>
      </c>
    </row>
    <row r="131" ht="13.5" customHeight="1">
      <c r="A131" s="5" t="s">
        <v>161</v>
      </c>
    </row>
    <row r="133" spans="1:4" ht="11.25">
      <c r="A133" s="2065" t="s">
        <v>224</v>
      </c>
      <c r="B133" s="2065"/>
      <c r="C133" s="2065"/>
      <c r="D133" s="2065"/>
    </row>
    <row r="134" spans="1:19" s="26" customFormat="1" ht="14.25" thickBot="1">
      <c r="A134" s="130" t="s">
        <v>215</v>
      </c>
      <c r="B134" s="131"/>
      <c r="C134" s="131"/>
      <c r="D134" s="131"/>
      <c r="E134" s="131"/>
      <c r="F134" s="131"/>
      <c r="G134" s="131"/>
      <c r="H134" s="131"/>
      <c r="I134" s="131"/>
      <c r="J134" s="131"/>
      <c r="K134" s="131"/>
      <c r="L134" s="131"/>
      <c r="M134" s="131"/>
      <c r="N134" s="131"/>
      <c r="O134" s="131"/>
      <c r="P134" s="131"/>
      <c r="Q134" s="131"/>
      <c r="R134" s="131"/>
      <c r="S134" s="131"/>
    </row>
    <row r="135" spans="1:20" s="26" customFormat="1" ht="27" customHeight="1">
      <c r="A135" s="2071"/>
      <c r="B135" s="2073" t="s">
        <v>212</v>
      </c>
      <c r="C135" s="2074"/>
      <c r="D135" s="2075"/>
      <c r="E135" s="2073" t="s">
        <v>213</v>
      </c>
      <c r="F135" s="2074"/>
      <c r="G135" s="2076"/>
      <c r="H135" s="2053"/>
      <c r="I135" s="2054"/>
      <c r="J135" s="131"/>
      <c r="K135" s="131"/>
      <c r="L135" s="2057" t="s">
        <v>225</v>
      </c>
      <c r="M135" s="2058"/>
      <c r="N135" s="2058"/>
      <c r="O135" s="2058"/>
      <c r="P135" s="2058"/>
      <c r="Q135" s="2058"/>
      <c r="R135" s="2058"/>
      <c r="S135" s="2059"/>
      <c r="T135" s="28"/>
    </row>
    <row r="136" spans="1:20" s="26" customFormat="1" ht="14.25" thickBot="1">
      <c r="A136" s="2072"/>
      <c r="B136" s="29" t="s">
        <v>214</v>
      </c>
      <c r="C136" s="30" t="s">
        <v>153</v>
      </c>
      <c r="D136" s="31" t="s">
        <v>9</v>
      </c>
      <c r="E136" s="29" t="s">
        <v>214</v>
      </c>
      <c r="F136" s="30" t="s">
        <v>153</v>
      </c>
      <c r="G136" s="32" t="s">
        <v>9</v>
      </c>
      <c r="H136" s="2055"/>
      <c r="I136" s="2056"/>
      <c r="J136" s="131"/>
      <c r="K136" s="131"/>
      <c r="L136" s="2060"/>
      <c r="M136" s="2061"/>
      <c r="N136" s="2061"/>
      <c r="O136" s="2061"/>
      <c r="P136" s="2061"/>
      <c r="Q136" s="2061"/>
      <c r="R136" s="2061"/>
      <c r="S136" s="2062"/>
      <c r="T136" s="28"/>
    </row>
    <row r="137" spans="1:19" s="26" customFormat="1" ht="13.5">
      <c r="A137" s="132" t="s">
        <v>37</v>
      </c>
      <c r="B137" s="149"/>
      <c r="C137" s="150"/>
      <c r="D137" s="151">
        <f>SUM(B137:C137)</f>
        <v>0</v>
      </c>
      <c r="E137" s="149"/>
      <c r="F137" s="150"/>
      <c r="G137" s="152">
        <f>SUM(E137:F137)</f>
        <v>0</v>
      </c>
      <c r="H137" s="2077"/>
      <c r="I137" s="2078"/>
      <c r="J137" s="131"/>
      <c r="K137" s="131"/>
      <c r="L137" s="131"/>
      <c r="M137" s="131"/>
      <c r="N137" s="131"/>
      <c r="O137" s="131"/>
      <c r="P137" s="131"/>
      <c r="Q137" s="131"/>
      <c r="R137" s="131"/>
      <c r="S137" s="131"/>
    </row>
    <row r="138" spans="1:21" s="26" customFormat="1" ht="14.25" customHeight="1" thickBot="1">
      <c r="A138" s="133" t="s">
        <v>147</v>
      </c>
      <c r="B138" s="153"/>
      <c r="C138" s="154"/>
      <c r="D138" s="155">
        <f>SUM(B138:C138)</f>
        <v>0</v>
      </c>
      <c r="E138" s="153"/>
      <c r="F138" s="154"/>
      <c r="G138" s="156">
        <f>SUM(E138:F138)</f>
        <v>0</v>
      </c>
      <c r="H138" s="2079"/>
      <c r="I138" s="2080"/>
      <c r="J138" s="2083" t="s">
        <v>238</v>
      </c>
      <c r="K138" s="2084"/>
      <c r="L138" s="2084"/>
      <c r="M138" s="2084"/>
      <c r="N138" s="2084"/>
      <c r="O138" s="2084"/>
      <c r="P138" s="2084"/>
      <c r="Q138" s="2084"/>
      <c r="R138" s="2084"/>
      <c r="S138" s="2084"/>
      <c r="T138" s="2084"/>
      <c r="U138" s="2084"/>
    </row>
    <row r="139" spans="1:21" s="26" customFormat="1" ht="15" thickBot="1" thickTop="1">
      <c r="A139" s="134" t="s">
        <v>9</v>
      </c>
      <c r="B139" s="157">
        <f>SUM(B137:B138)</f>
        <v>0</v>
      </c>
      <c r="C139" s="158">
        <f>SUM(C137:C138)</f>
        <v>0</v>
      </c>
      <c r="D139" s="159">
        <f>SUM(B137:C138)</f>
        <v>0</v>
      </c>
      <c r="E139" s="157">
        <f>SUM(E137:E138)</f>
        <v>0</v>
      </c>
      <c r="F139" s="158">
        <f>SUM(F137:F138)</f>
        <v>0</v>
      </c>
      <c r="G139" s="160">
        <f>SUM(G137:G138)</f>
        <v>0</v>
      </c>
      <c r="H139" s="2081"/>
      <c r="I139" s="2082"/>
      <c r="J139" s="2083"/>
      <c r="K139" s="2084"/>
      <c r="L139" s="2084"/>
      <c r="M139" s="2084"/>
      <c r="N139" s="2084"/>
      <c r="O139" s="2084"/>
      <c r="P139" s="2084"/>
      <c r="Q139" s="2084"/>
      <c r="R139" s="2084"/>
      <c r="S139" s="2084"/>
      <c r="T139" s="2084"/>
      <c r="U139" s="2084"/>
    </row>
    <row r="140" spans="1:19" s="26" customFormat="1" ht="13.5" customHeight="1" thickBot="1">
      <c r="A140" s="2066" t="s">
        <v>216</v>
      </c>
      <c r="B140" s="2066"/>
      <c r="C140" s="2066"/>
      <c r="D140" s="2066"/>
      <c r="E140" s="2066"/>
      <c r="F140" s="131"/>
      <c r="G140" s="131"/>
      <c r="H140" s="131"/>
      <c r="I140" s="131"/>
      <c r="J140" s="131"/>
      <c r="K140" s="131"/>
      <c r="L140" s="131"/>
      <c r="M140" s="131"/>
      <c r="N140" s="131"/>
      <c r="O140" s="131"/>
      <c r="P140" s="131"/>
      <c r="Q140" s="131"/>
      <c r="R140" s="131"/>
      <c r="S140" s="131"/>
    </row>
    <row r="141" spans="1:19" s="26" customFormat="1" ht="24.75" thickBot="1">
      <c r="A141" s="135"/>
      <c r="B141" s="33" t="s">
        <v>185</v>
      </c>
      <c r="C141" s="33" t="s">
        <v>186</v>
      </c>
      <c r="D141" s="33" t="s">
        <v>187</v>
      </c>
      <c r="E141" s="33" t="s">
        <v>188</v>
      </c>
      <c r="F141" s="33" t="s">
        <v>189</v>
      </c>
      <c r="G141" s="33" t="s">
        <v>190</v>
      </c>
      <c r="H141" s="33" t="s">
        <v>191</v>
      </c>
      <c r="I141" s="33" t="s">
        <v>192</v>
      </c>
      <c r="J141" s="34" t="s">
        <v>193</v>
      </c>
      <c r="K141" s="35" t="s">
        <v>9</v>
      </c>
      <c r="L141" s="131"/>
      <c r="M141" s="131"/>
      <c r="N141" s="131"/>
      <c r="O141" s="131"/>
      <c r="P141" s="131"/>
      <c r="Q141" s="131"/>
      <c r="R141" s="131"/>
      <c r="S141" s="131"/>
    </row>
    <row r="142" spans="1:19" s="26" customFormat="1" ht="13.5">
      <c r="A142" s="132" t="s">
        <v>37</v>
      </c>
      <c r="B142" s="149"/>
      <c r="C142" s="149"/>
      <c r="D142" s="149"/>
      <c r="E142" s="149"/>
      <c r="F142" s="149"/>
      <c r="G142" s="149"/>
      <c r="H142" s="149"/>
      <c r="I142" s="149"/>
      <c r="J142" s="150"/>
      <c r="K142" s="152">
        <f>SUM(B142:J142)</f>
        <v>0</v>
      </c>
      <c r="L142" s="131"/>
      <c r="M142" s="131"/>
      <c r="N142" s="131"/>
      <c r="O142" s="131"/>
      <c r="P142" s="131"/>
      <c r="Q142" s="131"/>
      <c r="R142" s="131"/>
      <c r="S142" s="131"/>
    </row>
    <row r="143" spans="1:19" s="26" customFormat="1" ht="14.25" thickBot="1">
      <c r="A143" s="133" t="s">
        <v>147</v>
      </c>
      <c r="B143" s="153"/>
      <c r="C143" s="153"/>
      <c r="D143" s="153"/>
      <c r="E143" s="153"/>
      <c r="F143" s="153"/>
      <c r="G143" s="153"/>
      <c r="H143" s="153"/>
      <c r="I143" s="153"/>
      <c r="J143" s="154"/>
      <c r="K143" s="156">
        <f>SUM(B143:J143)</f>
        <v>0</v>
      </c>
      <c r="L143" s="131"/>
      <c r="M143" s="131"/>
      <c r="N143" s="131"/>
      <c r="O143" s="131"/>
      <c r="P143" s="131"/>
      <c r="Q143" s="131"/>
      <c r="R143" s="131"/>
      <c r="S143" s="131"/>
    </row>
    <row r="144" spans="1:19" s="26" customFormat="1" ht="15" thickBot="1" thickTop="1">
      <c r="A144" s="134" t="s">
        <v>9</v>
      </c>
      <c r="B144" s="157">
        <f aca="true" t="shared" si="6" ref="B144:J144">SUM(B142:B143)</f>
        <v>0</v>
      </c>
      <c r="C144" s="157">
        <f t="shared" si="6"/>
        <v>0</v>
      </c>
      <c r="D144" s="157">
        <f t="shared" si="6"/>
        <v>0</v>
      </c>
      <c r="E144" s="157">
        <f t="shared" si="6"/>
        <v>0</v>
      </c>
      <c r="F144" s="157">
        <f t="shared" si="6"/>
        <v>0</v>
      </c>
      <c r="G144" s="157">
        <f t="shared" si="6"/>
        <v>0</v>
      </c>
      <c r="H144" s="157">
        <f t="shared" si="6"/>
        <v>0</v>
      </c>
      <c r="I144" s="157">
        <f t="shared" si="6"/>
        <v>0</v>
      </c>
      <c r="J144" s="158">
        <f t="shared" si="6"/>
        <v>0</v>
      </c>
      <c r="K144" s="160">
        <f>SUM(B142:J143)</f>
        <v>0</v>
      </c>
      <c r="L144" s="131"/>
      <c r="M144" s="131"/>
      <c r="N144" s="131"/>
      <c r="O144" s="131"/>
      <c r="P144" s="131"/>
      <c r="Q144" s="131"/>
      <c r="R144" s="131"/>
      <c r="S144" s="131"/>
    </row>
    <row r="145" spans="1:19" s="26" customFormat="1" ht="14.25" thickBot="1">
      <c r="A145" s="130" t="s">
        <v>217</v>
      </c>
      <c r="B145" s="131"/>
      <c r="C145" s="131"/>
      <c r="D145" s="131"/>
      <c r="E145" s="36" t="s">
        <v>240</v>
      </c>
      <c r="F145" s="131"/>
      <c r="G145" s="131"/>
      <c r="H145" s="131"/>
      <c r="I145" s="131"/>
      <c r="J145" s="131"/>
      <c r="K145" s="131"/>
      <c r="L145" s="131"/>
      <c r="M145" s="131"/>
      <c r="N145" s="131"/>
      <c r="O145" s="131"/>
      <c r="P145" s="131"/>
      <c r="Q145" s="131"/>
      <c r="R145" s="131"/>
      <c r="S145" s="131"/>
    </row>
    <row r="146" spans="1:19" s="26" customFormat="1" ht="24.75" thickBot="1">
      <c r="A146" s="135"/>
      <c r="B146" s="37" t="s">
        <v>194</v>
      </c>
      <c r="C146" s="115" t="s">
        <v>195</v>
      </c>
      <c r="D146" s="115" t="s">
        <v>196</v>
      </c>
      <c r="E146" s="115" t="s">
        <v>197</v>
      </c>
      <c r="F146" s="115" t="s">
        <v>198</v>
      </c>
      <c r="G146" s="115" t="s">
        <v>199</v>
      </c>
      <c r="H146" s="115" t="s">
        <v>200</v>
      </c>
      <c r="I146" s="115" t="s">
        <v>201</v>
      </c>
      <c r="J146" s="115" t="s">
        <v>202</v>
      </c>
      <c r="K146" s="116" t="s">
        <v>203</v>
      </c>
      <c r="L146" s="117" t="s">
        <v>9</v>
      </c>
      <c r="M146" s="131"/>
      <c r="N146" s="131"/>
      <c r="O146" s="131"/>
      <c r="P146" s="131"/>
      <c r="Q146" s="131"/>
      <c r="R146" s="131"/>
      <c r="S146" s="131"/>
    </row>
    <row r="147" spans="1:19" s="26" customFormat="1" ht="13.5">
      <c r="A147" s="132" t="s">
        <v>37</v>
      </c>
      <c r="B147" s="161"/>
      <c r="C147" s="149"/>
      <c r="D147" s="149"/>
      <c r="E147" s="149"/>
      <c r="F147" s="149"/>
      <c r="G147" s="149"/>
      <c r="H147" s="149"/>
      <c r="I147" s="149"/>
      <c r="J147" s="149"/>
      <c r="K147" s="150"/>
      <c r="L147" s="152">
        <f>SUM(C147:K147)</f>
        <v>0</v>
      </c>
      <c r="M147" s="131"/>
      <c r="N147" s="131"/>
      <c r="O147" s="131"/>
      <c r="P147" s="131"/>
      <c r="Q147" s="131"/>
      <c r="R147" s="131"/>
      <c r="S147" s="131"/>
    </row>
    <row r="148" spans="1:19" s="26" customFormat="1" ht="14.25" thickBot="1">
      <c r="A148" s="133" t="s">
        <v>147</v>
      </c>
      <c r="B148" s="162"/>
      <c r="C148" s="153"/>
      <c r="D148" s="153"/>
      <c r="E148" s="153"/>
      <c r="F148" s="153"/>
      <c r="G148" s="153"/>
      <c r="H148" s="153"/>
      <c r="I148" s="153"/>
      <c r="J148" s="153"/>
      <c r="K148" s="154"/>
      <c r="L148" s="156">
        <f>SUM(C148:K148)</f>
        <v>0</v>
      </c>
      <c r="M148" s="131"/>
      <c r="N148" s="131"/>
      <c r="O148" s="131"/>
      <c r="P148" s="131"/>
      <c r="Q148" s="131"/>
      <c r="R148" s="131"/>
      <c r="S148" s="131"/>
    </row>
    <row r="149" spans="1:19" s="26" customFormat="1" ht="15" thickBot="1" thickTop="1">
      <c r="A149" s="134" t="s">
        <v>9</v>
      </c>
      <c r="B149" s="157">
        <f aca="true" t="shared" si="7" ref="B149:K149">SUM(B147:B148)</f>
        <v>0</v>
      </c>
      <c r="C149" s="157">
        <f t="shared" si="7"/>
        <v>0</v>
      </c>
      <c r="D149" s="157">
        <f t="shared" si="7"/>
        <v>0</v>
      </c>
      <c r="E149" s="157">
        <f t="shared" si="7"/>
        <v>0</v>
      </c>
      <c r="F149" s="157">
        <f t="shared" si="7"/>
        <v>0</v>
      </c>
      <c r="G149" s="157">
        <f t="shared" si="7"/>
        <v>0</v>
      </c>
      <c r="H149" s="157">
        <f t="shared" si="7"/>
        <v>0</v>
      </c>
      <c r="I149" s="157">
        <f t="shared" si="7"/>
        <v>0</v>
      </c>
      <c r="J149" s="157">
        <f t="shared" si="7"/>
        <v>0</v>
      </c>
      <c r="K149" s="158">
        <f t="shared" si="7"/>
        <v>0</v>
      </c>
      <c r="L149" s="160">
        <f>SUM(C147:K148)</f>
        <v>0</v>
      </c>
      <c r="M149" s="131"/>
      <c r="N149" s="131"/>
      <c r="O149" s="131"/>
      <c r="P149" s="131"/>
      <c r="Q149" s="131"/>
      <c r="R149" s="131"/>
      <c r="S149" s="131"/>
    </row>
    <row r="150" spans="1:19" s="26" customFormat="1" ht="14.25" thickBot="1">
      <c r="A150" s="130" t="s">
        <v>218</v>
      </c>
      <c r="B150" s="131"/>
      <c r="C150" s="131"/>
      <c r="D150" s="131"/>
      <c r="E150" s="131"/>
      <c r="F150" s="136"/>
      <c r="G150" s="36" t="s">
        <v>240</v>
      </c>
      <c r="H150" s="131"/>
      <c r="I150" s="131"/>
      <c r="J150" s="131"/>
      <c r="K150" s="131"/>
      <c r="L150" s="131"/>
      <c r="M150" s="131"/>
      <c r="N150" s="131"/>
      <c r="O150" s="131"/>
      <c r="P150" s="131"/>
      <c r="Q150" s="131"/>
      <c r="R150" s="131"/>
      <c r="S150" s="131"/>
    </row>
    <row r="151" spans="1:19" s="26" customFormat="1" ht="24.75" thickBot="1">
      <c r="A151" s="135"/>
      <c r="B151" s="37" t="s">
        <v>204</v>
      </c>
      <c r="C151" s="115" t="s">
        <v>195</v>
      </c>
      <c r="D151" s="115" t="s">
        <v>205</v>
      </c>
      <c r="E151" s="115" t="s">
        <v>206</v>
      </c>
      <c r="F151" s="115" t="s">
        <v>207</v>
      </c>
      <c r="G151" s="115" t="s">
        <v>208</v>
      </c>
      <c r="H151" s="115" t="s">
        <v>209</v>
      </c>
      <c r="I151" s="115" t="s">
        <v>210</v>
      </c>
      <c r="J151" s="115" t="s">
        <v>198</v>
      </c>
      <c r="K151" s="116" t="s">
        <v>211</v>
      </c>
      <c r="L151" s="117" t="s">
        <v>9</v>
      </c>
      <c r="M151" s="131"/>
      <c r="N151" s="131"/>
      <c r="O151" s="131"/>
      <c r="P151" s="131"/>
      <c r="Q151" s="131"/>
      <c r="R151" s="131"/>
      <c r="S151" s="131"/>
    </row>
    <row r="152" spans="1:19" s="26" customFormat="1" ht="13.5">
      <c r="A152" s="132" t="s">
        <v>37</v>
      </c>
      <c r="B152" s="163"/>
      <c r="C152" s="164"/>
      <c r="D152" s="164"/>
      <c r="E152" s="164"/>
      <c r="F152" s="164"/>
      <c r="G152" s="164"/>
      <c r="H152" s="164"/>
      <c r="I152" s="164"/>
      <c r="J152" s="164"/>
      <c r="K152" s="165"/>
      <c r="L152" s="166">
        <f>SUM(C152:K152)</f>
        <v>0</v>
      </c>
      <c r="M152" s="131"/>
      <c r="N152" s="131"/>
      <c r="O152" s="131"/>
      <c r="P152" s="131"/>
      <c r="Q152" s="131"/>
      <c r="R152" s="131"/>
      <c r="S152" s="131"/>
    </row>
    <row r="153" spans="1:19" s="26" customFormat="1" ht="14.25" thickBot="1">
      <c r="A153" s="133" t="s">
        <v>147</v>
      </c>
      <c r="B153" s="167"/>
      <c r="C153" s="168"/>
      <c r="D153" s="168"/>
      <c r="E153" s="168"/>
      <c r="F153" s="168"/>
      <c r="G153" s="168"/>
      <c r="H153" s="168"/>
      <c r="I153" s="168"/>
      <c r="J153" s="168"/>
      <c r="K153" s="169"/>
      <c r="L153" s="170">
        <f>SUM(C153:K153)</f>
        <v>0</v>
      </c>
      <c r="M153" s="131"/>
      <c r="N153" s="131"/>
      <c r="O153" s="131"/>
      <c r="P153" s="131"/>
      <c r="Q153" s="131"/>
      <c r="R153" s="131"/>
      <c r="S153" s="131"/>
    </row>
    <row r="154" spans="1:19" s="26" customFormat="1" ht="15" thickBot="1" thickTop="1">
      <c r="A154" s="134" t="s">
        <v>9</v>
      </c>
      <c r="B154" s="171">
        <f aca="true" t="shared" si="8" ref="B154:K154">SUM(B152:B153)</f>
        <v>0</v>
      </c>
      <c r="C154" s="172">
        <f t="shared" si="8"/>
        <v>0</v>
      </c>
      <c r="D154" s="172">
        <f t="shared" si="8"/>
        <v>0</v>
      </c>
      <c r="E154" s="172">
        <f t="shared" si="8"/>
        <v>0</v>
      </c>
      <c r="F154" s="172">
        <f t="shared" si="8"/>
        <v>0</v>
      </c>
      <c r="G154" s="172">
        <f t="shared" si="8"/>
        <v>0</v>
      </c>
      <c r="H154" s="172">
        <f t="shared" si="8"/>
        <v>0</v>
      </c>
      <c r="I154" s="172">
        <f t="shared" si="8"/>
        <v>0</v>
      </c>
      <c r="J154" s="172">
        <f t="shared" si="8"/>
        <v>0</v>
      </c>
      <c r="K154" s="173">
        <f t="shared" si="8"/>
        <v>0</v>
      </c>
      <c r="L154" s="174">
        <f>SUM(C152:K153)</f>
        <v>0</v>
      </c>
      <c r="M154" s="131"/>
      <c r="N154" s="131"/>
      <c r="O154" s="131"/>
      <c r="P154" s="131"/>
      <c r="Q154" s="131"/>
      <c r="R154" s="131"/>
      <c r="S154" s="131"/>
    </row>
    <row r="155" spans="1:19" s="26" customFormat="1" ht="14.25" thickBot="1">
      <c r="A155" s="2066" t="s">
        <v>223</v>
      </c>
      <c r="B155" s="2066"/>
      <c r="C155" s="2066"/>
      <c r="D155" s="2066"/>
      <c r="E155" s="2066"/>
      <c r="F155" s="2066"/>
      <c r="G155" s="2066"/>
      <c r="H155" s="2066"/>
      <c r="I155" s="27"/>
      <c r="J155" s="27"/>
      <c r="K155" s="131"/>
      <c r="L155" s="131"/>
      <c r="M155" s="131"/>
      <c r="N155" s="131"/>
      <c r="O155" s="131"/>
      <c r="P155" s="131"/>
      <c r="Q155" s="131"/>
      <c r="R155" s="131"/>
      <c r="S155" s="131"/>
    </row>
    <row r="156" spans="1:19" s="26" customFormat="1" ht="24" customHeight="1" thickBot="1">
      <c r="A156" s="2067" t="s">
        <v>219</v>
      </c>
      <c r="B156" s="2068"/>
      <c r="C156" s="2069" t="s">
        <v>220</v>
      </c>
      <c r="D156" s="2070"/>
      <c r="E156" s="2069">
        <v>21</v>
      </c>
      <c r="F156" s="2070"/>
      <c r="G156" s="2069">
        <v>22</v>
      </c>
      <c r="H156" s="2070"/>
      <c r="I156" s="2069">
        <v>23</v>
      </c>
      <c r="J156" s="2070"/>
      <c r="K156" s="2069">
        <v>24</v>
      </c>
      <c r="L156" s="2070"/>
      <c r="M156" s="2069">
        <v>25</v>
      </c>
      <c r="N156" s="2070"/>
      <c r="O156" s="2069">
        <v>26</v>
      </c>
      <c r="P156" s="2070"/>
      <c r="Q156" s="2069" t="s">
        <v>221</v>
      </c>
      <c r="R156" s="2085"/>
      <c r="S156" s="131"/>
    </row>
    <row r="157" spans="1:19" s="26" customFormat="1" ht="21" customHeight="1" thickBot="1">
      <c r="A157" s="2089" t="s">
        <v>222</v>
      </c>
      <c r="B157" s="2090"/>
      <c r="C157" s="2086"/>
      <c r="D157" s="2087"/>
      <c r="E157" s="2086"/>
      <c r="F157" s="2087"/>
      <c r="G157" s="2086"/>
      <c r="H157" s="2087"/>
      <c r="I157" s="2086"/>
      <c r="J157" s="2087"/>
      <c r="K157" s="2086"/>
      <c r="L157" s="2087"/>
      <c r="M157" s="2086"/>
      <c r="N157" s="2087"/>
      <c r="O157" s="2086"/>
      <c r="P157" s="2087"/>
      <c r="Q157" s="2086"/>
      <c r="R157" s="2088"/>
      <c r="S157" s="131"/>
    </row>
    <row r="158" spans="1:19" ht="11.25">
      <c r="A158" s="92"/>
      <c r="B158" s="92"/>
      <c r="C158" s="92"/>
      <c r="D158" s="92"/>
      <c r="E158" s="92"/>
      <c r="F158" s="92"/>
      <c r="G158" s="92"/>
      <c r="H158" s="92"/>
      <c r="I158" s="92"/>
      <c r="J158" s="92"/>
      <c r="K158" s="92"/>
      <c r="L158" s="92"/>
      <c r="M158" s="92"/>
      <c r="N158" s="92"/>
      <c r="O158" s="92"/>
      <c r="P158" s="92"/>
      <c r="Q158" s="92"/>
      <c r="R158" s="92"/>
      <c r="S158" s="92"/>
    </row>
  </sheetData>
  <sheetProtection/>
  <mergeCells count="259">
    <mergeCell ref="M157:N157"/>
    <mergeCell ref="O157:P157"/>
    <mergeCell ref="Q157:R157"/>
    <mergeCell ref="A157:B157"/>
    <mergeCell ref="C157:D157"/>
    <mergeCell ref="E157:F157"/>
    <mergeCell ref="G157:H157"/>
    <mergeCell ref="I157:J157"/>
    <mergeCell ref="K157:L157"/>
    <mergeCell ref="H137:I137"/>
    <mergeCell ref="H138:I138"/>
    <mergeCell ref="H139:I139"/>
    <mergeCell ref="I156:J156"/>
    <mergeCell ref="K156:L156"/>
    <mergeCell ref="M156:N156"/>
    <mergeCell ref="J138:U139"/>
    <mergeCell ref="O156:P156"/>
    <mergeCell ref="Q156:R156"/>
    <mergeCell ref="A133:D133"/>
    <mergeCell ref="A140:E140"/>
    <mergeCell ref="A155:H155"/>
    <mergeCell ref="A156:B156"/>
    <mergeCell ref="C156:D156"/>
    <mergeCell ref="E156:F156"/>
    <mergeCell ref="G156:H156"/>
    <mergeCell ref="A135:A136"/>
    <mergeCell ref="B135:D135"/>
    <mergeCell ref="E135:G135"/>
    <mergeCell ref="H135:I136"/>
    <mergeCell ref="L135:S136"/>
    <mergeCell ref="K110:S111"/>
    <mergeCell ref="C114:I114"/>
    <mergeCell ref="C111:I111"/>
    <mergeCell ref="C110:I110"/>
    <mergeCell ref="K117:K119"/>
    <mergeCell ref="L117:L119"/>
    <mergeCell ref="C115:I115"/>
    <mergeCell ref="M118:M119"/>
    <mergeCell ref="A117:A127"/>
    <mergeCell ref="B103:B107"/>
    <mergeCell ref="A4:C5"/>
    <mergeCell ref="D4:J5"/>
    <mergeCell ref="C80:I80"/>
    <mergeCell ref="C94:I94"/>
    <mergeCell ref="A6:A7"/>
    <mergeCell ref="B6:D7"/>
    <mergeCell ref="A92:A100"/>
    <mergeCell ref="A8:A9"/>
    <mergeCell ref="K81:S83"/>
    <mergeCell ref="B61:C62"/>
    <mergeCell ref="B43:C44"/>
    <mergeCell ref="K80:S80"/>
    <mergeCell ref="Q59:R59"/>
    <mergeCell ref="C106:I106"/>
    <mergeCell ref="J101:J102"/>
    <mergeCell ref="K101:S102"/>
    <mergeCell ref="C92:I92"/>
    <mergeCell ref="C87:I88"/>
    <mergeCell ref="C107:I107"/>
    <mergeCell ref="C109:I109"/>
    <mergeCell ref="C113:I113"/>
    <mergeCell ref="M4:S4"/>
    <mergeCell ref="M5:S5"/>
    <mergeCell ref="K24:L24"/>
    <mergeCell ref="K23:L23"/>
    <mergeCell ref="K5:L5"/>
    <mergeCell ref="K19:L19"/>
    <mergeCell ref="K18:L18"/>
    <mergeCell ref="K4:L4"/>
    <mergeCell ref="K21:L21"/>
    <mergeCell ref="K10:L10"/>
    <mergeCell ref="B12:C13"/>
    <mergeCell ref="E6:E7"/>
    <mergeCell ref="B39:C40"/>
    <mergeCell ref="B22:C23"/>
    <mergeCell ref="B14:C15"/>
    <mergeCell ref="K26:L26"/>
    <mergeCell ref="F29:G29"/>
    <mergeCell ref="B55:C56"/>
    <mergeCell ref="B58:D58"/>
    <mergeCell ref="B26:C27"/>
    <mergeCell ref="F30:G30"/>
    <mergeCell ref="J87:J88"/>
    <mergeCell ref="C81:I81"/>
    <mergeCell ref="F6:F7"/>
    <mergeCell ref="C100:I100"/>
    <mergeCell ref="C98:I98"/>
    <mergeCell ref="B67:C68"/>
    <mergeCell ref="B69:C70"/>
    <mergeCell ref="B84:B88"/>
    <mergeCell ref="C90:I90"/>
    <mergeCell ref="B89:B91"/>
    <mergeCell ref="B65:C66"/>
    <mergeCell ref="H6:J27"/>
    <mergeCell ref="A10:A27"/>
    <mergeCell ref="B8:C9"/>
    <mergeCell ref="B53:C54"/>
    <mergeCell ref="B20:C21"/>
    <mergeCell ref="B10:C11"/>
    <mergeCell ref="A29:A34"/>
    <mergeCell ref="B51:C52"/>
    <mergeCell ref="B36:D36"/>
    <mergeCell ref="B31:C32"/>
    <mergeCell ref="B37:C38"/>
    <mergeCell ref="B24:C25"/>
    <mergeCell ref="C85:I85"/>
    <mergeCell ref="C99:I99"/>
    <mergeCell ref="C84:I84"/>
    <mergeCell ref="B71:C72"/>
    <mergeCell ref="C82:I82"/>
    <mergeCell ref="B29:C30"/>
    <mergeCell ref="C97:I97"/>
    <mergeCell ref="B63:C64"/>
    <mergeCell ref="B77:C78"/>
    <mergeCell ref="B18:C19"/>
    <mergeCell ref="C112:I112"/>
    <mergeCell ref="C86:I86"/>
    <mergeCell ref="B92:B98"/>
    <mergeCell ref="A80:A91"/>
    <mergeCell ref="C96:I96"/>
    <mergeCell ref="B112:B115"/>
    <mergeCell ref="C83:I83"/>
    <mergeCell ref="C108:I108"/>
    <mergeCell ref="C93:I93"/>
    <mergeCell ref="A101:A115"/>
    <mergeCell ref="F1:R2"/>
    <mergeCell ref="M6:S27"/>
    <mergeCell ref="A1:B2"/>
    <mergeCell ref="C1:C2"/>
    <mergeCell ref="D1:E2"/>
    <mergeCell ref="A58:A78"/>
    <mergeCell ref="B75:C76"/>
    <mergeCell ref="B16:C17"/>
    <mergeCell ref="B41:C42"/>
    <mergeCell ref="C105:I105"/>
    <mergeCell ref="C89:I89"/>
    <mergeCell ref="B73:C74"/>
    <mergeCell ref="B80:B83"/>
    <mergeCell ref="B99:B100"/>
    <mergeCell ref="B101:I102"/>
    <mergeCell ref="C95:I95"/>
    <mergeCell ref="G6:G7"/>
    <mergeCell ref="K27:L27"/>
    <mergeCell ref="K6:L7"/>
    <mergeCell ref="K14:L14"/>
    <mergeCell ref="K15:L15"/>
    <mergeCell ref="K8:L8"/>
    <mergeCell ref="K9:L9"/>
    <mergeCell ref="K16:L16"/>
    <mergeCell ref="K11:L11"/>
    <mergeCell ref="K17:L17"/>
    <mergeCell ref="N46:O46"/>
    <mergeCell ref="N52:O52"/>
    <mergeCell ref="Q66:R66"/>
    <mergeCell ref="Q67:R67"/>
    <mergeCell ref="N37:O37"/>
    <mergeCell ref="K12:L12"/>
    <mergeCell ref="K13:L13"/>
    <mergeCell ref="N55:O55"/>
    <mergeCell ref="K22:L22"/>
    <mergeCell ref="K20:L20"/>
    <mergeCell ref="K87:S88"/>
    <mergeCell ref="K90:S91"/>
    <mergeCell ref="K112:S112"/>
    <mergeCell ref="K113:S115"/>
    <mergeCell ref="K89:S89"/>
    <mergeCell ref="R117:S118"/>
    <mergeCell ref="O117:O119"/>
    <mergeCell ref="K108:S108"/>
    <mergeCell ref="B117:D119"/>
    <mergeCell ref="B45:C46"/>
    <mergeCell ref="F117:J118"/>
    <mergeCell ref="E117:E119"/>
    <mergeCell ref="B47:C48"/>
    <mergeCell ref="B59:C60"/>
    <mergeCell ref="C91:I91"/>
    <mergeCell ref="B108:B111"/>
    <mergeCell ref="C104:I104"/>
    <mergeCell ref="C103:I103"/>
    <mergeCell ref="P127:Q127"/>
    <mergeCell ref="P120:Q120"/>
    <mergeCell ref="K25:L25"/>
    <mergeCell ref="K92:S93"/>
    <mergeCell ref="B49:C50"/>
    <mergeCell ref="N56:O56"/>
    <mergeCell ref="B33:C34"/>
    <mergeCell ref="B126:D126"/>
    <mergeCell ref="P126:Q126"/>
    <mergeCell ref="P117:Q119"/>
    <mergeCell ref="B127:D127"/>
    <mergeCell ref="B120:D120"/>
    <mergeCell ref="B121:D121"/>
    <mergeCell ref="B122:D122"/>
    <mergeCell ref="B123:D123"/>
    <mergeCell ref="B125:D125"/>
    <mergeCell ref="B124:D124"/>
    <mergeCell ref="P122:Q122"/>
    <mergeCell ref="P123:Q123"/>
    <mergeCell ref="P124:Q124"/>
    <mergeCell ref="P125:Q125"/>
    <mergeCell ref="N53:O53"/>
    <mergeCell ref="N54:O54"/>
    <mergeCell ref="Q65:R65"/>
    <mergeCell ref="K109:S109"/>
    <mergeCell ref="Q60:R60"/>
    <mergeCell ref="K103:S103"/>
    <mergeCell ref="N36:O36"/>
    <mergeCell ref="N47:O47"/>
    <mergeCell ref="N51:O51"/>
    <mergeCell ref="N43:O43"/>
    <mergeCell ref="N44:O44"/>
    <mergeCell ref="P121:Q121"/>
    <mergeCell ref="P36:S56"/>
    <mergeCell ref="Q58:R58"/>
    <mergeCell ref="N118:N119"/>
    <mergeCell ref="M117:N117"/>
    <mergeCell ref="N50:O50"/>
    <mergeCell ref="T127:U127"/>
    <mergeCell ref="T117:U119"/>
    <mergeCell ref="T120:U120"/>
    <mergeCell ref="T121:U121"/>
    <mergeCell ref="T122:U122"/>
    <mergeCell ref="K104:S107"/>
    <mergeCell ref="K84:S86"/>
    <mergeCell ref="Q76:R76"/>
    <mergeCell ref="Q61:R61"/>
    <mergeCell ref="A36:A56"/>
    <mergeCell ref="N45:O45"/>
    <mergeCell ref="N38:O38"/>
    <mergeCell ref="N39:O39"/>
    <mergeCell ref="N40:O40"/>
    <mergeCell ref="Q70:R70"/>
    <mergeCell ref="N42:O42"/>
    <mergeCell ref="N41:O41"/>
    <mergeCell ref="N48:O48"/>
    <mergeCell ref="N49:O49"/>
    <mergeCell ref="Q71:R71"/>
    <mergeCell ref="S58:S78"/>
    <mergeCell ref="Q63:R63"/>
    <mergeCell ref="Q64:R64"/>
    <mergeCell ref="Q68:R68"/>
    <mergeCell ref="Q62:R62"/>
    <mergeCell ref="Q69:R69"/>
    <mergeCell ref="T123:U123"/>
    <mergeCell ref="T124:U124"/>
    <mergeCell ref="T125:U125"/>
    <mergeCell ref="T126:U126"/>
    <mergeCell ref="Q78:R78"/>
    <mergeCell ref="Q72:R72"/>
    <mergeCell ref="Q73:R73"/>
    <mergeCell ref="Q74:R74"/>
    <mergeCell ref="Q75:R75"/>
    <mergeCell ref="Q77:R77"/>
    <mergeCell ref="M32:U32"/>
    <mergeCell ref="K33:L33"/>
    <mergeCell ref="M33:N33"/>
    <mergeCell ref="Q33:R33"/>
    <mergeCell ref="K34:L34"/>
    <mergeCell ref="M34:O34"/>
  </mergeCells>
  <dataValidations count="3">
    <dataValidation type="list" allowBlank="1" showInputMessage="1" showErrorMessage="1" sqref="J80:J100 J103:J115">
      <formula1>"○"</formula1>
    </dataValidation>
    <dataValidation type="list" allowBlank="1" showInputMessage="1" showErrorMessage="1" sqref="L122:L127">
      <formula1>"男,女"</formula1>
    </dataValidation>
    <dataValidation type="list" allowBlank="1" showInputMessage="1" showErrorMessage="1" sqref="P122:Q127 T122:U127">
      <formula1>"有,無"</formula1>
    </dataValidation>
  </dataValidations>
  <printOptions/>
  <pageMargins left="0.77" right="0.51" top="0.58" bottom="0.49" header="0.512" footer="0.38"/>
  <pageSetup horizontalDpi="600" verticalDpi="600" orientation="portrait" paperSize="9" scale="91" r:id="rId3"/>
  <rowBreaks count="2" manualBreakCount="2">
    <brk id="57" max="255" man="1"/>
    <brk id="132" max="20" man="1"/>
  </rowBreaks>
  <legacyDrawing r:id="rId2"/>
</worksheet>
</file>

<file path=xl/worksheets/sheet13.xml><?xml version="1.0" encoding="utf-8"?>
<worksheet xmlns="http://schemas.openxmlformats.org/spreadsheetml/2006/main" xmlns:r="http://schemas.openxmlformats.org/officeDocument/2006/relationships">
  <dimension ref="A2:C9"/>
  <sheetViews>
    <sheetView zoomScalePageLayoutView="0" workbookViewId="0" topLeftCell="A1">
      <selection activeCell="B8" sqref="B8"/>
    </sheetView>
  </sheetViews>
  <sheetFormatPr defaultColWidth="9.00390625" defaultRowHeight="13.5"/>
  <cols>
    <col min="1" max="1" width="15.125" style="0" bestFit="1" customWidth="1"/>
  </cols>
  <sheetData>
    <row r="2" spans="1:3" ht="13.5">
      <c r="A2" t="s">
        <v>264</v>
      </c>
      <c r="C2" t="s">
        <v>339</v>
      </c>
    </row>
    <row r="3" spans="1:3" ht="13.5">
      <c r="A3" s="175" t="s">
        <v>335</v>
      </c>
      <c r="B3">
        <v>1</v>
      </c>
      <c r="C3" s="175" t="s">
        <v>91</v>
      </c>
    </row>
    <row r="4" spans="1:3" ht="13.5">
      <c r="A4" s="175" t="s">
        <v>336</v>
      </c>
      <c r="B4">
        <v>2</v>
      </c>
      <c r="C4" s="175" t="s">
        <v>98</v>
      </c>
    </row>
    <row r="5" spans="1:3" ht="13.5">
      <c r="A5" s="1" t="s">
        <v>349</v>
      </c>
      <c r="B5" s="1">
        <v>1</v>
      </c>
      <c r="C5" s="175" t="s">
        <v>10</v>
      </c>
    </row>
    <row r="6" spans="1:3" ht="13.5">
      <c r="A6" s="1" t="s">
        <v>350</v>
      </c>
      <c r="B6" s="1">
        <v>2</v>
      </c>
      <c r="C6" s="175" t="s">
        <v>13</v>
      </c>
    </row>
    <row r="7" spans="1:3" ht="13.5">
      <c r="A7" s="1" t="s">
        <v>338</v>
      </c>
      <c r="B7" s="1">
        <v>2</v>
      </c>
      <c r="C7" s="175" t="s">
        <v>14</v>
      </c>
    </row>
    <row r="8" spans="1:3" ht="13.5">
      <c r="A8" s="1"/>
      <c r="B8" s="1"/>
      <c r="C8" s="175" t="s">
        <v>15</v>
      </c>
    </row>
    <row r="9" spans="1:3" ht="13.5">
      <c r="A9" s="1"/>
      <c r="B9" s="1"/>
      <c r="C9" s="175" t="s">
        <v>337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2"/>
    <pageSetUpPr fitToPage="1"/>
  </sheetPr>
  <dimension ref="A1:AF59"/>
  <sheetViews>
    <sheetView view="pageBreakPreview" zoomScaleSheetLayoutView="100" workbookViewId="0" topLeftCell="A9">
      <selection activeCell="A14" sqref="A14:A24"/>
    </sheetView>
  </sheetViews>
  <sheetFormatPr defaultColWidth="4.625" defaultRowHeight="13.5"/>
  <cols>
    <col min="1" max="1" width="6.125" style="408" customWidth="1"/>
    <col min="2" max="17" width="4.625" style="408" customWidth="1"/>
    <col min="18" max="19" width="5.125" style="408" customWidth="1"/>
    <col min="20" max="20" width="4.625" style="408" customWidth="1"/>
    <col min="21" max="24" width="6.75390625" style="408" bestFit="1" customWidth="1"/>
    <col min="25" max="16384" width="4.625" style="408" customWidth="1"/>
  </cols>
  <sheetData>
    <row r="1" spans="1:19" ht="13.5" customHeight="1">
      <c r="A1" s="1300" t="s">
        <v>533</v>
      </c>
      <c r="B1" s="1300"/>
      <c r="C1" s="1300"/>
      <c r="D1" s="1300"/>
      <c r="E1" s="1300"/>
      <c r="F1" s="1301" t="s">
        <v>468</v>
      </c>
      <c r="G1" s="1301"/>
      <c r="H1" s="1301"/>
      <c r="I1" s="1301"/>
      <c r="J1" s="1301"/>
      <c r="K1" s="1301"/>
      <c r="L1" s="1301"/>
      <c r="M1" s="1301"/>
      <c r="N1" s="1301"/>
      <c r="O1" s="1301"/>
      <c r="P1" s="1301"/>
      <c r="Q1" s="1301"/>
      <c r="R1" s="1301"/>
      <c r="S1" s="407"/>
    </row>
    <row r="2" spans="1:19" ht="17.25" customHeight="1" thickBot="1">
      <c r="A2" s="1300"/>
      <c r="B2" s="1300"/>
      <c r="C2" s="1300"/>
      <c r="D2" s="1300"/>
      <c r="E2" s="1300"/>
      <c r="F2" s="1301"/>
      <c r="G2" s="1301"/>
      <c r="H2" s="1301"/>
      <c r="I2" s="1301"/>
      <c r="J2" s="1301"/>
      <c r="K2" s="1301"/>
      <c r="L2" s="1301"/>
      <c r="M2" s="1301"/>
      <c r="N2" s="1301"/>
      <c r="O2" s="1301"/>
      <c r="P2" s="1301"/>
      <c r="Q2" s="1301"/>
      <c r="R2" s="1301"/>
      <c r="S2" s="407"/>
    </row>
    <row r="3" spans="1:19" ht="18" customHeight="1">
      <c r="A3" s="407"/>
      <c r="B3" s="407"/>
      <c r="C3" s="407"/>
      <c r="D3" s="407"/>
      <c r="E3" s="407"/>
      <c r="F3" s="407"/>
      <c r="G3" s="407"/>
      <c r="H3" s="407"/>
      <c r="I3" s="407"/>
      <c r="J3" s="407"/>
      <c r="K3" s="1317" t="s">
        <v>2</v>
      </c>
      <c r="L3" s="1307"/>
      <c r="M3" s="1307">
        <f>'表紙'!G14</f>
        <v>0</v>
      </c>
      <c r="N3" s="1307"/>
      <c r="O3" s="1307"/>
      <c r="P3" s="1307"/>
      <c r="Q3" s="1307"/>
      <c r="R3" s="1307"/>
      <c r="S3" s="1308"/>
    </row>
    <row r="4" spans="1:19" ht="18" customHeight="1" thickBot="1">
      <c r="A4" s="407" t="s">
        <v>534</v>
      </c>
      <c r="B4" s="407"/>
      <c r="C4" s="407"/>
      <c r="D4" s="407"/>
      <c r="E4" s="407"/>
      <c r="F4" s="407"/>
      <c r="G4" s="407"/>
      <c r="H4" s="407"/>
      <c r="I4" s="407"/>
      <c r="J4" s="407"/>
      <c r="K4" s="1318" t="s">
        <v>75</v>
      </c>
      <c r="L4" s="1309"/>
      <c r="M4" s="1309">
        <f>'表紙'!G16</f>
        <v>0</v>
      </c>
      <c r="N4" s="1309"/>
      <c r="O4" s="1309"/>
      <c r="P4" s="1309"/>
      <c r="Q4" s="1309"/>
      <c r="R4" s="1309"/>
      <c r="S4" s="1310"/>
    </row>
    <row r="5" spans="1:19" ht="13.5" customHeight="1" thickBot="1">
      <c r="A5" s="409"/>
      <c r="B5" s="1054" t="s">
        <v>42</v>
      </c>
      <c r="C5" s="1047"/>
      <c r="D5" s="1048"/>
      <c r="E5" s="411" t="s">
        <v>3</v>
      </c>
      <c r="F5" s="411" t="s">
        <v>4</v>
      </c>
      <c r="G5" s="411" t="s">
        <v>5</v>
      </c>
      <c r="H5" s="411" t="s">
        <v>6</v>
      </c>
      <c r="I5" s="411" t="s">
        <v>7</v>
      </c>
      <c r="J5" s="410" t="s">
        <v>8</v>
      </c>
      <c r="K5" s="412" t="s">
        <v>9</v>
      </c>
      <c r="L5" s="1302" t="s">
        <v>76</v>
      </c>
      <c r="M5" s="1302"/>
      <c r="N5" s="1302"/>
      <c r="O5" s="1302"/>
      <c r="P5" s="1302"/>
      <c r="Q5" s="1302"/>
      <c r="R5" s="1302"/>
      <c r="S5" s="1303"/>
    </row>
    <row r="6" spans="1:27" ht="27" customHeight="1" thickBot="1">
      <c r="A6" s="413" t="s">
        <v>86</v>
      </c>
      <c r="B6" s="1274" t="s">
        <v>85</v>
      </c>
      <c r="C6" s="1275"/>
      <c r="D6" s="1276"/>
      <c r="E6" s="559">
        <f aca="true" t="shared" si="0" ref="E6:J6">IF(SUM(E7:E12)=0,0,SUM(E7:E12))</f>
        <v>0</v>
      </c>
      <c r="F6" s="559">
        <f t="shared" si="0"/>
        <v>0</v>
      </c>
      <c r="G6" s="559">
        <f t="shared" si="0"/>
        <v>0</v>
      </c>
      <c r="H6" s="559">
        <f t="shared" si="0"/>
        <v>0</v>
      </c>
      <c r="I6" s="559">
        <f t="shared" si="0"/>
        <v>0</v>
      </c>
      <c r="J6" s="559">
        <f t="shared" si="0"/>
        <v>0</v>
      </c>
      <c r="K6" s="642">
        <f aca="true" t="shared" si="1" ref="K6:K13">SUM(E6:J6)</f>
        <v>0</v>
      </c>
      <c r="L6" s="1275" t="s">
        <v>261</v>
      </c>
      <c r="M6" s="1275"/>
      <c r="N6" s="1275"/>
      <c r="O6" s="1276"/>
      <c r="P6" s="1315"/>
      <c r="Q6" s="1316"/>
      <c r="R6" s="1311" t="s">
        <v>151</v>
      </c>
      <c r="S6" s="1312"/>
      <c r="V6" s="540">
        <f>IF(AND(OR('表紙'!$G$18="中学校",'表紙'!$G$18="義務教育学校後期",'表紙'!$G$18="中等教育学校"),'弱視'!$G$6&gt;=1),"〇","")</f>
      </c>
      <c r="W6" s="561"/>
      <c r="X6" s="540"/>
      <c r="Y6" s="561"/>
      <c r="Z6" s="561"/>
      <c r="AA6" s="561"/>
    </row>
    <row r="7" spans="1:19" ht="13.5" customHeight="1">
      <c r="A7" s="1272" t="s">
        <v>419</v>
      </c>
      <c r="B7" s="1274" t="s">
        <v>92</v>
      </c>
      <c r="C7" s="1275"/>
      <c r="D7" s="1276"/>
      <c r="E7" s="643"/>
      <c r="F7" s="643"/>
      <c r="G7" s="643"/>
      <c r="H7" s="643"/>
      <c r="I7" s="643"/>
      <c r="J7" s="644"/>
      <c r="K7" s="645">
        <f t="shared" si="1"/>
        <v>0</v>
      </c>
      <c r="L7" s="1294"/>
      <c r="M7" s="1294"/>
      <c r="N7" s="1294"/>
      <c r="O7" s="1294"/>
      <c r="P7" s="1294"/>
      <c r="Q7" s="1294"/>
      <c r="R7" s="1294"/>
      <c r="S7" s="1295"/>
    </row>
    <row r="8" spans="1:19" ht="13.5" customHeight="1">
      <c r="A8" s="1273"/>
      <c r="B8" s="1280" t="s">
        <v>93</v>
      </c>
      <c r="C8" s="1281"/>
      <c r="D8" s="1282"/>
      <c r="E8" s="646"/>
      <c r="F8" s="646"/>
      <c r="G8" s="646"/>
      <c r="H8" s="646"/>
      <c r="I8" s="646"/>
      <c r="J8" s="647"/>
      <c r="K8" s="648">
        <f t="shared" si="1"/>
        <v>0</v>
      </c>
      <c r="L8" s="1296"/>
      <c r="M8" s="1296"/>
      <c r="N8" s="1296"/>
      <c r="O8" s="1296"/>
      <c r="P8" s="1296"/>
      <c r="Q8" s="1296"/>
      <c r="R8" s="1296"/>
      <c r="S8" s="1297"/>
    </row>
    <row r="9" spans="1:19" ht="13.5" customHeight="1">
      <c r="A9" s="1273"/>
      <c r="B9" s="1280" t="s">
        <v>94</v>
      </c>
      <c r="C9" s="1281"/>
      <c r="D9" s="1282"/>
      <c r="E9" s="646"/>
      <c r="F9" s="646"/>
      <c r="G9" s="646"/>
      <c r="H9" s="646"/>
      <c r="I9" s="646"/>
      <c r="J9" s="647"/>
      <c r="K9" s="648">
        <f t="shared" si="1"/>
        <v>0</v>
      </c>
      <c r="L9" s="1296"/>
      <c r="M9" s="1296"/>
      <c r="N9" s="1296"/>
      <c r="O9" s="1296"/>
      <c r="P9" s="1296"/>
      <c r="Q9" s="1296"/>
      <c r="R9" s="1296"/>
      <c r="S9" s="1297"/>
    </row>
    <row r="10" spans="1:19" ht="13.5" customHeight="1">
      <c r="A10" s="1273"/>
      <c r="B10" s="1280" t="s">
        <v>95</v>
      </c>
      <c r="C10" s="1281"/>
      <c r="D10" s="1282"/>
      <c r="E10" s="646"/>
      <c r="F10" s="646"/>
      <c r="G10" s="646"/>
      <c r="H10" s="646"/>
      <c r="I10" s="646"/>
      <c r="J10" s="647"/>
      <c r="K10" s="648">
        <f t="shared" si="1"/>
        <v>0</v>
      </c>
      <c r="L10" s="1296"/>
      <c r="M10" s="1296"/>
      <c r="N10" s="1296"/>
      <c r="O10" s="1296"/>
      <c r="P10" s="1296"/>
      <c r="Q10" s="1296"/>
      <c r="R10" s="1296"/>
      <c r="S10" s="1297"/>
    </row>
    <row r="11" spans="1:19" ht="13.5" customHeight="1">
      <c r="A11" s="1273"/>
      <c r="B11" s="1280" t="s">
        <v>96</v>
      </c>
      <c r="C11" s="1281"/>
      <c r="D11" s="1282"/>
      <c r="E11" s="646"/>
      <c r="F11" s="646"/>
      <c r="G11" s="646"/>
      <c r="H11" s="646"/>
      <c r="I11" s="646"/>
      <c r="J11" s="647"/>
      <c r="K11" s="648">
        <f t="shared" si="1"/>
        <v>0</v>
      </c>
      <c r="L11" s="1296"/>
      <c r="M11" s="1296"/>
      <c r="N11" s="1296"/>
      <c r="O11" s="1296"/>
      <c r="P11" s="1296"/>
      <c r="Q11" s="1296"/>
      <c r="R11" s="1296"/>
      <c r="S11" s="1297"/>
    </row>
    <row r="12" spans="1:19" ht="13.5" customHeight="1" thickBot="1">
      <c r="A12" s="1273"/>
      <c r="B12" s="1277" t="s">
        <v>97</v>
      </c>
      <c r="C12" s="1278"/>
      <c r="D12" s="1279"/>
      <c r="E12" s="649"/>
      <c r="F12" s="649"/>
      <c r="G12" s="649"/>
      <c r="H12" s="649"/>
      <c r="I12" s="649"/>
      <c r="J12" s="650"/>
      <c r="K12" s="651">
        <f t="shared" si="1"/>
        <v>0</v>
      </c>
      <c r="L12" s="1296"/>
      <c r="M12" s="1296"/>
      <c r="N12" s="1296"/>
      <c r="O12" s="1296"/>
      <c r="P12" s="1296"/>
      <c r="Q12" s="1296"/>
      <c r="R12" s="1296"/>
      <c r="S12" s="1297"/>
    </row>
    <row r="13" spans="1:19" ht="13.5" customHeight="1" thickBot="1" thickTop="1">
      <c r="A13" s="1273"/>
      <c r="B13" s="1304" t="s">
        <v>9</v>
      </c>
      <c r="C13" s="1305"/>
      <c r="D13" s="1306"/>
      <c r="E13" s="652">
        <f aca="true" t="shared" si="2" ref="E13:J13">SUM(E7:E12)</f>
        <v>0</v>
      </c>
      <c r="F13" s="652">
        <f t="shared" si="2"/>
        <v>0</v>
      </c>
      <c r="G13" s="652">
        <f t="shared" si="2"/>
        <v>0</v>
      </c>
      <c r="H13" s="652">
        <f t="shared" si="2"/>
        <v>0</v>
      </c>
      <c r="I13" s="652">
        <f t="shared" si="2"/>
        <v>0</v>
      </c>
      <c r="J13" s="653">
        <f t="shared" si="2"/>
        <v>0</v>
      </c>
      <c r="K13" s="654">
        <f t="shared" si="1"/>
        <v>0</v>
      </c>
      <c r="L13" s="1298"/>
      <c r="M13" s="1298"/>
      <c r="N13" s="1298"/>
      <c r="O13" s="1298"/>
      <c r="P13" s="1298"/>
      <c r="Q13" s="1298"/>
      <c r="R13" s="1298"/>
      <c r="S13" s="1299"/>
    </row>
    <row r="14" spans="1:19" ht="13.5" customHeight="1">
      <c r="A14" s="1287" t="s">
        <v>44</v>
      </c>
      <c r="B14" s="1333" t="s">
        <v>69</v>
      </c>
      <c r="C14" s="1334"/>
      <c r="D14" s="1335"/>
      <c r="E14" s="655"/>
      <c r="F14" s="655"/>
      <c r="G14" s="655"/>
      <c r="H14" s="655"/>
      <c r="I14" s="655"/>
      <c r="J14" s="656"/>
      <c r="K14" s="1289" t="s">
        <v>421</v>
      </c>
      <c r="L14" s="1290"/>
      <c r="M14" s="1290"/>
      <c r="N14" s="1290"/>
      <c r="O14" s="1290"/>
      <c r="P14" s="1290"/>
      <c r="Q14" s="1290"/>
      <c r="R14" s="1290"/>
      <c r="S14" s="1291"/>
    </row>
    <row r="15" spans="1:19" ht="13.5" customHeight="1">
      <c r="A15" s="1288"/>
      <c r="B15" s="1322" t="s">
        <v>423</v>
      </c>
      <c r="C15" s="1323"/>
      <c r="D15" s="1324"/>
      <c r="E15" s="657"/>
      <c r="F15" s="657"/>
      <c r="G15" s="657"/>
      <c r="H15" s="657"/>
      <c r="I15" s="657"/>
      <c r="J15" s="658"/>
      <c r="K15" s="1321" t="s">
        <v>413</v>
      </c>
      <c r="L15" s="1251"/>
      <c r="M15" s="1251"/>
      <c r="N15" s="414" t="s">
        <v>414</v>
      </c>
      <c r="O15" s="1251" t="s">
        <v>415</v>
      </c>
      <c r="P15" s="1251"/>
      <c r="Q15" s="1251"/>
      <c r="R15" s="1251"/>
      <c r="S15" s="1252"/>
    </row>
    <row r="16" spans="1:19" ht="13.5" customHeight="1">
      <c r="A16" s="1288"/>
      <c r="B16" s="1322" t="s">
        <v>19</v>
      </c>
      <c r="C16" s="1323"/>
      <c r="D16" s="1324"/>
      <c r="E16" s="657"/>
      <c r="F16" s="657"/>
      <c r="G16" s="657"/>
      <c r="H16" s="657"/>
      <c r="I16" s="657"/>
      <c r="J16" s="658"/>
      <c r="K16" s="1292" t="s">
        <v>417</v>
      </c>
      <c r="L16" s="1293"/>
      <c r="M16" s="1293"/>
      <c r="N16" s="406"/>
      <c r="O16" s="1319"/>
      <c r="P16" s="1319"/>
      <c r="Q16" s="1319"/>
      <c r="R16" s="1319"/>
      <c r="S16" s="1320"/>
    </row>
    <row r="17" spans="1:22" ht="13.5" customHeight="1">
      <c r="A17" s="1288"/>
      <c r="B17" s="1325" t="s">
        <v>20</v>
      </c>
      <c r="C17" s="1326"/>
      <c r="D17" s="1327"/>
      <c r="E17" s="659"/>
      <c r="F17" s="659"/>
      <c r="G17" s="659"/>
      <c r="H17" s="659"/>
      <c r="I17" s="659"/>
      <c r="J17" s="660"/>
      <c r="K17" s="1313" t="s">
        <v>416</v>
      </c>
      <c r="L17" s="1314"/>
      <c r="M17" s="1314"/>
      <c r="N17" s="185"/>
      <c r="O17" s="1231"/>
      <c r="P17" s="1231"/>
      <c r="Q17" s="1231"/>
      <c r="R17" s="1231"/>
      <c r="S17" s="1232"/>
      <c r="U17" s="1262"/>
      <c r="V17" s="1262"/>
    </row>
    <row r="18" spans="1:19" ht="13.5" customHeight="1">
      <c r="A18" s="1288"/>
      <c r="B18" s="1284" t="s">
        <v>510</v>
      </c>
      <c r="C18" s="1285"/>
      <c r="D18" s="1286"/>
      <c r="E18" s="657"/>
      <c r="F18" s="657"/>
      <c r="G18" s="657"/>
      <c r="H18" s="657"/>
      <c r="I18" s="657"/>
      <c r="J18" s="658"/>
      <c r="K18" s="1283" t="s">
        <v>410</v>
      </c>
      <c r="L18" s="1281"/>
      <c r="M18" s="1282"/>
      <c r="N18" s="185"/>
      <c r="O18" s="1231"/>
      <c r="P18" s="1231"/>
      <c r="Q18" s="1231"/>
      <c r="R18" s="1231"/>
      <c r="S18" s="1232"/>
    </row>
    <row r="19" spans="1:19" ht="13.5" customHeight="1">
      <c r="A19" s="1288"/>
      <c r="B19" s="1284" t="s">
        <v>467</v>
      </c>
      <c r="C19" s="1285"/>
      <c r="D19" s="1286"/>
      <c r="E19" s="657"/>
      <c r="F19" s="657"/>
      <c r="G19" s="657"/>
      <c r="H19" s="657"/>
      <c r="I19" s="657"/>
      <c r="J19" s="658"/>
      <c r="K19" s="1283" t="s">
        <v>411</v>
      </c>
      <c r="L19" s="1281"/>
      <c r="M19" s="1282"/>
      <c r="N19" s="185"/>
      <c r="O19" s="1231"/>
      <c r="P19" s="1231"/>
      <c r="Q19" s="1231"/>
      <c r="R19" s="1231"/>
      <c r="S19" s="1232"/>
    </row>
    <row r="20" spans="1:19" ht="13.5" customHeight="1">
      <c r="A20" s="1288"/>
      <c r="B20" s="1328" t="s">
        <v>424</v>
      </c>
      <c r="C20" s="1328"/>
      <c r="D20" s="1328"/>
      <c r="E20" s="1210"/>
      <c r="F20" s="1210"/>
      <c r="G20" s="1210"/>
      <c r="H20" s="1210"/>
      <c r="I20" s="1210"/>
      <c r="J20" s="1244"/>
      <c r="K20" s="1283" t="s">
        <v>412</v>
      </c>
      <c r="L20" s="1281"/>
      <c r="M20" s="1282"/>
      <c r="N20" s="1212"/>
      <c r="O20" s="1214"/>
      <c r="P20" s="1215"/>
      <c r="Q20" s="1215"/>
      <c r="R20" s="1215"/>
      <c r="S20" s="1216"/>
    </row>
    <row r="21" spans="1:19" ht="13.5" customHeight="1" thickBot="1">
      <c r="A21" s="1288"/>
      <c r="B21" s="1329"/>
      <c r="C21" s="1329"/>
      <c r="D21" s="1329"/>
      <c r="E21" s="1211"/>
      <c r="F21" s="1211"/>
      <c r="G21" s="1211"/>
      <c r="H21" s="1211"/>
      <c r="I21" s="1211"/>
      <c r="J21" s="1245"/>
      <c r="K21" s="1330"/>
      <c r="L21" s="1331"/>
      <c r="M21" s="1332"/>
      <c r="N21" s="1213"/>
      <c r="O21" s="1217"/>
      <c r="P21" s="1218"/>
      <c r="Q21" s="1218"/>
      <c r="R21" s="1218"/>
      <c r="S21" s="1219"/>
    </row>
    <row r="22" spans="1:30" ht="13.5" customHeight="1" thickTop="1">
      <c r="A22" s="1288"/>
      <c r="B22" s="1348" t="s">
        <v>43</v>
      </c>
      <c r="C22" s="1348"/>
      <c r="D22" s="1348"/>
      <c r="E22" s="661">
        <f aca="true" t="shared" si="3" ref="E22:J22">SUM(E14:E21)</f>
        <v>0</v>
      </c>
      <c r="F22" s="661">
        <f t="shared" si="3"/>
        <v>0</v>
      </c>
      <c r="G22" s="661">
        <f t="shared" si="3"/>
        <v>0</v>
      </c>
      <c r="H22" s="661">
        <f t="shared" si="3"/>
        <v>0</v>
      </c>
      <c r="I22" s="661">
        <f t="shared" si="3"/>
        <v>0</v>
      </c>
      <c r="J22" s="662">
        <f t="shared" si="3"/>
        <v>0</v>
      </c>
      <c r="K22" s="1263"/>
      <c r="L22" s="1264"/>
      <c r="M22" s="1264"/>
      <c r="N22" s="1264"/>
      <c r="O22" s="1264"/>
      <c r="P22" s="1264"/>
      <c r="Q22" s="1264"/>
      <c r="R22" s="1264"/>
      <c r="S22" s="1265"/>
      <c r="V22" s="1016"/>
      <c r="W22" s="415"/>
      <c r="X22" s="415"/>
      <c r="Y22" s="415"/>
      <c r="Z22" s="415"/>
      <c r="AA22" s="415"/>
      <c r="AB22" s="415"/>
      <c r="AC22" s="415"/>
      <c r="AD22" s="415"/>
    </row>
    <row r="23" spans="1:30" ht="31.5" customHeight="1">
      <c r="A23" s="1288"/>
      <c r="B23" s="1342"/>
      <c r="C23" s="1343"/>
      <c r="D23" s="1344"/>
      <c r="E23" s="1220"/>
      <c r="F23" s="1220"/>
      <c r="G23" s="1220"/>
      <c r="H23" s="1220"/>
      <c r="I23" s="1220"/>
      <c r="J23" s="1246"/>
      <c r="K23" s="1266" t="s">
        <v>540</v>
      </c>
      <c r="L23" s="1267"/>
      <c r="M23" s="1268"/>
      <c r="N23" s="1021"/>
      <c r="O23" s="1239"/>
      <c r="P23" s="1240"/>
      <c r="Q23" s="1240"/>
      <c r="R23" s="1240"/>
      <c r="S23" s="1241"/>
      <c r="V23" s="1017"/>
      <c r="W23" s="1018"/>
      <c r="X23" s="540"/>
      <c r="Y23" s="540"/>
      <c r="Z23" s="540"/>
      <c r="AA23" s="540"/>
      <c r="AB23" s="540"/>
      <c r="AC23" s="540"/>
      <c r="AD23" s="417"/>
    </row>
    <row r="24" spans="1:30" ht="35.25" customHeight="1" thickBot="1">
      <c r="A24" s="1288"/>
      <c r="B24" s="1345"/>
      <c r="C24" s="1346"/>
      <c r="D24" s="1347"/>
      <c r="E24" s="1221"/>
      <c r="F24" s="1221"/>
      <c r="G24" s="1221"/>
      <c r="H24" s="1221"/>
      <c r="I24" s="1221"/>
      <c r="J24" s="1247"/>
      <c r="K24" s="1236" t="s">
        <v>541</v>
      </c>
      <c r="L24" s="1237"/>
      <c r="M24" s="1238"/>
      <c r="N24" s="1225"/>
      <c r="O24" s="1226"/>
      <c r="P24" s="1226"/>
      <c r="Q24" s="1226"/>
      <c r="R24" s="1226"/>
      <c r="S24" s="1227"/>
      <c r="V24" s="1019"/>
      <c r="W24" s="1018"/>
      <c r="X24" s="540"/>
      <c r="Y24" s="540"/>
      <c r="Z24" s="540"/>
      <c r="AA24" s="540"/>
      <c r="AB24" s="540"/>
      <c r="AC24" s="540"/>
      <c r="AD24" s="417"/>
    </row>
    <row r="25" spans="1:19" ht="13.5" customHeight="1">
      <c r="A25" s="1242" t="s">
        <v>422</v>
      </c>
      <c r="B25" s="1360" t="s">
        <v>61</v>
      </c>
      <c r="C25" s="1361"/>
      <c r="D25" s="1361"/>
      <c r="E25" s="1361"/>
      <c r="F25" s="1361"/>
      <c r="G25" s="1361"/>
      <c r="H25" s="1361"/>
      <c r="I25" s="1362"/>
      <c r="J25" s="176"/>
      <c r="K25" s="1253"/>
      <c r="L25" s="1254"/>
      <c r="M25" s="1254"/>
      <c r="N25" s="1254"/>
      <c r="O25" s="1254"/>
      <c r="P25" s="1254"/>
      <c r="Q25" s="1254"/>
      <c r="R25" s="1254"/>
      <c r="S25" s="1255"/>
    </row>
    <row r="26" spans="1:19" ht="13.5" customHeight="1">
      <c r="A26" s="1243"/>
      <c r="B26" s="1248" t="s">
        <v>62</v>
      </c>
      <c r="C26" s="1249"/>
      <c r="D26" s="1249"/>
      <c r="E26" s="1249"/>
      <c r="F26" s="1249"/>
      <c r="G26" s="1249"/>
      <c r="H26" s="1249"/>
      <c r="I26" s="1250"/>
      <c r="J26" s="177"/>
      <c r="K26" s="1256"/>
      <c r="L26" s="1257"/>
      <c r="M26" s="1257"/>
      <c r="N26" s="1257"/>
      <c r="O26" s="1257"/>
      <c r="P26" s="1257"/>
      <c r="Q26" s="1257"/>
      <c r="R26" s="1257"/>
      <c r="S26" s="1258"/>
    </row>
    <row r="27" spans="1:19" ht="13.5" customHeight="1">
      <c r="A27" s="1243"/>
      <c r="B27" s="1248" t="s">
        <v>63</v>
      </c>
      <c r="C27" s="1249"/>
      <c r="D27" s="1249"/>
      <c r="E27" s="1249"/>
      <c r="F27" s="1249"/>
      <c r="G27" s="1249"/>
      <c r="H27" s="1249"/>
      <c r="I27" s="1250"/>
      <c r="J27" s="177"/>
      <c r="K27" s="1256"/>
      <c r="L27" s="1257"/>
      <c r="M27" s="1257"/>
      <c r="N27" s="1257"/>
      <c r="O27" s="1257"/>
      <c r="P27" s="1257"/>
      <c r="Q27" s="1257"/>
      <c r="R27" s="1257"/>
      <c r="S27" s="1258"/>
    </row>
    <row r="28" spans="1:19" ht="13.5" customHeight="1">
      <c r="A28" s="1243"/>
      <c r="B28" s="1339" t="s">
        <v>41</v>
      </c>
      <c r="C28" s="1340"/>
      <c r="D28" s="1340"/>
      <c r="E28" s="1340"/>
      <c r="F28" s="1340"/>
      <c r="G28" s="1340"/>
      <c r="H28" s="1340"/>
      <c r="I28" s="1341"/>
      <c r="J28" s="178"/>
      <c r="K28" s="1259"/>
      <c r="L28" s="1260"/>
      <c r="M28" s="1260"/>
      <c r="N28" s="1260"/>
      <c r="O28" s="1260"/>
      <c r="P28" s="1260"/>
      <c r="Q28" s="1260"/>
      <c r="R28" s="1260"/>
      <c r="S28" s="1261"/>
    </row>
    <row r="29" spans="1:19" ht="13.5" customHeight="1">
      <c r="A29" s="1228" t="s">
        <v>118</v>
      </c>
      <c r="B29" s="1233" t="s">
        <v>59</v>
      </c>
      <c r="C29" s="1234"/>
      <c r="D29" s="1234"/>
      <c r="E29" s="1234"/>
      <c r="F29" s="1234"/>
      <c r="G29" s="1234"/>
      <c r="H29" s="1234"/>
      <c r="I29" s="1234"/>
      <c r="J29" s="1234"/>
      <c r="K29" s="1234"/>
      <c r="L29" s="1234"/>
      <c r="M29" s="1234"/>
      <c r="N29" s="1234"/>
      <c r="O29" s="1234"/>
      <c r="P29" s="1234"/>
      <c r="Q29" s="1234"/>
      <c r="R29" s="1235"/>
      <c r="S29" s="179"/>
    </row>
    <row r="30" spans="1:19" ht="13.5" customHeight="1">
      <c r="A30" s="1229"/>
      <c r="B30" s="420"/>
      <c r="C30" s="1352" t="s">
        <v>443</v>
      </c>
      <c r="D30" s="1354" t="s">
        <v>429</v>
      </c>
      <c r="E30" s="1355"/>
      <c r="F30" s="1355"/>
      <c r="G30" s="1355"/>
      <c r="H30" s="1355"/>
      <c r="I30" s="1355"/>
      <c r="J30" s="1355"/>
      <c r="K30" s="1355"/>
      <c r="L30" s="1355"/>
      <c r="M30" s="1355"/>
      <c r="N30" s="1355"/>
      <c r="O30" s="1355"/>
      <c r="P30" s="1355"/>
      <c r="Q30" s="1355"/>
      <c r="R30" s="1356"/>
      <c r="S30" s="180"/>
    </row>
    <row r="31" spans="1:19" ht="13.5" customHeight="1">
      <c r="A31" s="1229"/>
      <c r="B31" s="420"/>
      <c r="C31" s="1353"/>
      <c r="D31" s="1222" t="s">
        <v>481</v>
      </c>
      <c r="E31" s="1223"/>
      <c r="F31" s="1223"/>
      <c r="G31" s="1223"/>
      <c r="H31" s="1223"/>
      <c r="I31" s="1223"/>
      <c r="J31" s="1223"/>
      <c r="K31" s="1223"/>
      <c r="L31" s="1223"/>
      <c r="M31" s="1223"/>
      <c r="N31" s="1223"/>
      <c r="O31" s="1223"/>
      <c r="P31" s="1223"/>
      <c r="Q31" s="1223"/>
      <c r="R31" s="1224"/>
      <c r="S31" s="181"/>
    </row>
    <row r="32" spans="1:19" ht="13.5" customHeight="1">
      <c r="A32" s="1229"/>
      <c r="B32" s="420"/>
      <c r="C32" s="1353"/>
      <c r="D32" s="1222" t="s">
        <v>431</v>
      </c>
      <c r="E32" s="1223"/>
      <c r="F32" s="1223"/>
      <c r="G32" s="1223"/>
      <c r="H32" s="1223"/>
      <c r="I32" s="1223"/>
      <c r="J32" s="1223"/>
      <c r="K32" s="1223"/>
      <c r="L32" s="1223"/>
      <c r="M32" s="1223"/>
      <c r="N32" s="1223"/>
      <c r="O32" s="1223"/>
      <c r="P32" s="1223"/>
      <c r="Q32" s="1223"/>
      <c r="R32" s="1224"/>
      <c r="S32" s="181"/>
    </row>
    <row r="33" spans="1:19" ht="13.5" customHeight="1">
      <c r="A33" s="1229"/>
      <c r="B33" s="420"/>
      <c r="C33" s="1353"/>
      <c r="D33" s="1222" t="s">
        <v>432</v>
      </c>
      <c r="E33" s="1223"/>
      <c r="F33" s="1223"/>
      <c r="G33" s="1223"/>
      <c r="H33" s="1223"/>
      <c r="I33" s="1223"/>
      <c r="J33" s="1223"/>
      <c r="K33" s="1223"/>
      <c r="L33" s="1223"/>
      <c r="M33" s="1223"/>
      <c r="N33" s="1223"/>
      <c r="O33" s="1223"/>
      <c r="P33" s="1223"/>
      <c r="Q33" s="1223"/>
      <c r="R33" s="1224"/>
      <c r="S33" s="181"/>
    </row>
    <row r="34" spans="1:19" ht="13.5" customHeight="1">
      <c r="A34" s="1229"/>
      <c r="B34" s="421"/>
      <c r="C34" s="1363"/>
      <c r="D34" s="1357" t="s">
        <v>433</v>
      </c>
      <c r="E34" s="1358"/>
      <c r="F34" s="1358"/>
      <c r="G34" s="1358"/>
      <c r="H34" s="1358"/>
      <c r="I34" s="1358"/>
      <c r="J34" s="1358"/>
      <c r="K34" s="1358"/>
      <c r="L34" s="1358"/>
      <c r="M34" s="1358"/>
      <c r="N34" s="1358"/>
      <c r="O34" s="1358"/>
      <c r="P34" s="1358"/>
      <c r="Q34" s="1358"/>
      <c r="R34" s="1359"/>
      <c r="S34" s="182"/>
    </row>
    <row r="35" spans="1:19" ht="13.5" customHeight="1">
      <c r="A35" s="1229"/>
      <c r="B35" s="1233" t="s">
        <v>117</v>
      </c>
      <c r="C35" s="1234"/>
      <c r="D35" s="1234"/>
      <c r="E35" s="1234"/>
      <c r="F35" s="1234"/>
      <c r="G35" s="1234"/>
      <c r="H35" s="1234"/>
      <c r="I35" s="1234"/>
      <c r="J35" s="1234"/>
      <c r="K35" s="1234"/>
      <c r="L35" s="1234"/>
      <c r="M35" s="1234"/>
      <c r="N35" s="1234"/>
      <c r="O35" s="1234"/>
      <c r="P35" s="1234"/>
      <c r="Q35" s="1234"/>
      <c r="R35" s="1235"/>
      <c r="S35" s="179"/>
    </row>
    <row r="36" spans="1:19" ht="13.5" customHeight="1">
      <c r="A36" s="1229"/>
      <c r="B36" s="420"/>
      <c r="C36" s="1352" t="s">
        <v>443</v>
      </c>
      <c r="D36" s="1336" t="s">
        <v>429</v>
      </c>
      <c r="E36" s="1337"/>
      <c r="F36" s="1337"/>
      <c r="G36" s="1337"/>
      <c r="H36" s="1337"/>
      <c r="I36" s="1337"/>
      <c r="J36" s="1337"/>
      <c r="K36" s="1337"/>
      <c r="L36" s="1337"/>
      <c r="M36" s="1337"/>
      <c r="N36" s="1337"/>
      <c r="O36" s="1337"/>
      <c r="P36" s="1337"/>
      <c r="Q36" s="1337"/>
      <c r="R36" s="1338"/>
      <c r="S36" s="180"/>
    </row>
    <row r="37" spans="1:19" ht="13.5" customHeight="1">
      <c r="A37" s="1229"/>
      <c r="B37" s="420"/>
      <c r="C37" s="1353"/>
      <c r="D37" s="1269" t="s">
        <v>430</v>
      </c>
      <c r="E37" s="1270"/>
      <c r="F37" s="1270"/>
      <c r="G37" s="1270"/>
      <c r="H37" s="1270"/>
      <c r="I37" s="1270"/>
      <c r="J37" s="1270"/>
      <c r="K37" s="1270"/>
      <c r="L37" s="1270"/>
      <c r="M37" s="1270"/>
      <c r="N37" s="1270"/>
      <c r="O37" s="1270"/>
      <c r="P37" s="1270"/>
      <c r="Q37" s="1270"/>
      <c r="R37" s="1271"/>
      <c r="S37" s="181"/>
    </row>
    <row r="38" spans="1:19" ht="13.5" customHeight="1">
      <c r="A38" s="1229"/>
      <c r="B38" s="420"/>
      <c r="C38" s="1353"/>
      <c r="D38" s="1269" t="s">
        <v>431</v>
      </c>
      <c r="E38" s="1270"/>
      <c r="F38" s="1270"/>
      <c r="G38" s="1270"/>
      <c r="H38" s="1270"/>
      <c r="I38" s="1270"/>
      <c r="J38" s="1270"/>
      <c r="K38" s="1270"/>
      <c r="L38" s="1270"/>
      <c r="M38" s="1270"/>
      <c r="N38" s="1270"/>
      <c r="O38" s="1270"/>
      <c r="P38" s="1270"/>
      <c r="Q38" s="1270"/>
      <c r="R38" s="1271"/>
      <c r="S38" s="181"/>
    </row>
    <row r="39" spans="1:19" ht="13.5" customHeight="1">
      <c r="A39" s="1229"/>
      <c r="B39" s="420"/>
      <c r="C39" s="1353"/>
      <c r="D39" s="1269" t="s">
        <v>432</v>
      </c>
      <c r="E39" s="1270"/>
      <c r="F39" s="1270"/>
      <c r="G39" s="1270"/>
      <c r="H39" s="1270"/>
      <c r="I39" s="1270"/>
      <c r="J39" s="1270"/>
      <c r="K39" s="1270"/>
      <c r="L39" s="1270"/>
      <c r="M39" s="1270"/>
      <c r="N39" s="1270"/>
      <c r="O39" s="1270"/>
      <c r="P39" s="1270"/>
      <c r="Q39" s="1270"/>
      <c r="R39" s="1271"/>
      <c r="S39" s="181"/>
    </row>
    <row r="40" spans="1:19" ht="13.5" customHeight="1" thickBot="1">
      <c r="A40" s="1230"/>
      <c r="B40" s="423"/>
      <c r="C40" s="1056"/>
      <c r="D40" s="1349" t="s">
        <v>433</v>
      </c>
      <c r="E40" s="1350"/>
      <c r="F40" s="1350"/>
      <c r="G40" s="1350"/>
      <c r="H40" s="1350"/>
      <c r="I40" s="1350"/>
      <c r="J40" s="1350"/>
      <c r="K40" s="1350"/>
      <c r="L40" s="1350"/>
      <c r="M40" s="1350"/>
      <c r="N40" s="1350"/>
      <c r="O40" s="1350"/>
      <c r="P40" s="1350"/>
      <c r="Q40" s="1350"/>
      <c r="R40" s="1351"/>
      <c r="S40" s="183"/>
    </row>
    <row r="41" spans="1:19" ht="13.5" customHeight="1">
      <c r="A41" s="570"/>
      <c r="B41" s="569"/>
      <c r="C41" s="569"/>
      <c r="D41" s="569"/>
      <c r="E41" s="571"/>
      <c r="F41" s="569"/>
      <c r="G41" s="569"/>
      <c r="H41" s="569"/>
      <c r="I41" s="569"/>
      <c r="J41" s="569"/>
      <c r="K41" s="569"/>
      <c r="L41" s="569"/>
      <c r="M41" s="569"/>
      <c r="N41" s="569"/>
      <c r="O41" s="571"/>
      <c r="P41" s="571"/>
      <c r="Q41" s="571"/>
      <c r="R41" s="571"/>
      <c r="S41" s="571"/>
    </row>
    <row r="42" spans="1:19" ht="13.5" customHeight="1">
      <c r="A42" s="570"/>
      <c r="B42" s="569"/>
      <c r="C42" s="569"/>
      <c r="D42" s="569"/>
      <c r="E42" s="571"/>
      <c r="F42" s="569"/>
      <c r="G42" s="569"/>
      <c r="H42" s="569"/>
      <c r="I42" s="569"/>
      <c r="J42" s="569"/>
      <c r="K42" s="569"/>
      <c r="L42" s="569"/>
      <c r="M42" s="569"/>
      <c r="N42" s="571"/>
      <c r="O42" s="571"/>
      <c r="P42" s="571"/>
      <c r="Q42" s="571"/>
      <c r="R42" s="571"/>
      <c r="S42" s="571"/>
    </row>
    <row r="43" spans="1:19" ht="13.5" customHeight="1">
      <c r="A43" s="570"/>
      <c r="B43" s="431"/>
      <c r="C43" s="431"/>
      <c r="D43" s="431"/>
      <c r="E43" s="572"/>
      <c r="F43" s="425"/>
      <c r="G43" s="425"/>
      <c r="H43" s="425"/>
      <c r="I43" s="425"/>
      <c r="J43" s="425"/>
      <c r="K43" s="431"/>
      <c r="L43" s="431"/>
      <c r="M43" s="431"/>
      <c r="N43" s="572"/>
      <c r="O43" s="572"/>
      <c r="P43" s="572"/>
      <c r="Q43" s="572"/>
      <c r="R43" s="572"/>
      <c r="S43" s="572"/>
    </row>
    <row r="44" spans="1:19" ht="13.5" customHeight="1">
      <c r="A44" s="570"/>
      <c r="B44" s="431"/>
      <c r="C44" s="431"/>
      <c r="D44" s="431"/>
      <c r="E44" s="425"/>
      <c r="F44" s="425"/>
      <c r="G44" s="425"/>
      <c r="H44" s="425"/>
      <c r="I44" s="425"/>
      <c r="J44" s="425"/>
      <c r="K44" s="425"/>
      <c r="L44" s="425"/>
      <c r="M44" s="425"/>
      <c r="N44" s="425"/>
      <c r="O44" s="425"/>
      <c r="P44" s="431"/>
      <c r="Q44" s="431"/>
      <c r="R44" s="431"/>
      <c r="S44" s="431"/>
    </row>
    <row r="45" spans="1:32" ht="13.5" customHeight="1">
      <c r="A45" s="570"/>
      <c r="B45" s="431"/>
      <c r="C45" s="431"/>
      <c r="D45" s="431"/>
      <c r="E45" s="425"/>
      <c r="F45" s="425"/>
      <c r="G45" s="425"/>
      <c r="H45" s="425"/>
      <c r="I45" s="425"/>
      <c r="J45" s="425"/>
      <c r="K45" s="425"/>
      <c r="L45" s="425"/>
      <c r="M45" s="425"/>
      <c r="N45" s="425"/>
      <c r="O45" s="425"/>
      <c r="P45" s="431"/>
      <c r="Q45" s="431"/>
      <c r="R45" s="431"/>
      <c r="S45" s="431"/>
      <c r="W45" s="1102"/>
      <c r="X45" s="1102"/>
      <c r="Y45" s="1102"/>
      <c r="Z45" s="1102"/>
      <c r="AA45" s="1102"/>
      <c r="AB45" s="1102"/>
      <c r="AC45" s="1102"/>
      <c r="AD45" s="1102"/>
      <c r="AE45" s="1102"/>
      <c r="AF45" s="1102"/>
    </row>
    <row r="46" spans="1:31" ht="13.5" customHeight="1">
      <c r="A46" s="570"/>
      <c r="B46" s="573"/>
      <c r="C46" s="573"/>
      <c r="D46" s="573"/>
      <c r="E46" s="574"/>
      <c r="F46" s="574"/>
      <c r="G46" s="574"/>
      <c r="H46" s="574"/>
      <c r="I46" s="574"/>
      <c r="J46" s="574"/>
      <c r="K46" s="574"/>
      <c r="L46" s="574"/>
      <c r="M46" s="574"/>
      <c r="N46" s="574"/>
      <c r="O46" s="574"/>
      <c r="P46" s="573"/>
      <c r="Q46" s="573"/>
      <c r="R46" s="573"/>
      <c r="S46" s="573"/>
      <c r="AA46" s="424"/>
      <c r="AC46" s="424"/>
      <c r="AE46" s="424"/>
    </row>
    <row r="47" spans="1:31" ht="13.5" customHeight="1">
      <c r="A47" s="570"/>
      <c r="B47" s="573"/>
      <c r="C47" s="573"/>
      <c r="D47" s="573"/>
      <c r="E47" s="574"/>
      <c r="F47" s="574"/>
      <c r="G47" s="574"/>
      <c r="H47" s="574"/>
      <c r="I47" s="574"/>
      <c r="J47" s="574"/>
      <c r="K47" s="574"/>
      <c r="L47" s="574"/>
      <c r="M47" s="574"/>
      <c r="N47" s="574"/>
      <c r="O47" s="574"/>
      <c r="P47" s="573"/>
      <c r="Q47" s="573"/>
      <c r="R47" s="573"/>
      <c r="S47" s="573"/>
      <c r="AA47" s="424"/>
      <c r="AC47" s="424"/>
      <c r="AE47" s="424"/>
    </row>
    <row r="48" spans="1:31" ht="13.5" customHeight="1">
      <c r="A48" s="570"/>
      <c r="B48" s="573"/>
      <c r="C48" s="573"/>
      <c r="D48" s="573"/>
      <c r="E48" s="574"/>
      <c r="F48" s="574"/>
      <c r="G48" s="574"/>
      <c r="H48" s="574"/>
      <c r="I48" s="574"/>
      <c r="J48" s="574"/>
      <c r="K48" s="574"/>
      <c r="L48" s="574"/>
      <c r="M48" s="574"/>
      <c r="N48" s="574"/>
      <c r="O48" s="574"/>
      <c r="P48" s="573"/>
      <c r="Q48" s="573"/>
      <c r="R48" s="573"/>
      <c r="S48" s="573"/>
      <c r="AA48" s="424"/>
      <c r="AC48" s="424"/>
      <c r="AE48" s="424"/>
    </row>
    <row r="49" spans="1:31" ht="13.5" customHeight="1">
      <c r="A49" s="570"/>
      <c r="B49" s="573"/>
      <c r="C49" s="573"/>
      <c r="D49" s="573"/>
      <c r="E49" s="574"/>
      <c r="F49" s="574"/>
      <c r="G49" s="574"/>
      <c r="H49" s="574"/>
      <c r="I49" s="574"/>
      <c r="J49" s="574"/>
      <c r="K49" s="574"/>
      <c r="L49" s="574"/>
      <c r="M49" s="574"/>
      <c r="N49" s="574"/>
      <c r="O49" s="574"/>
      <c r="P49" s="573"/>
      <c r="Q49" s="573"/>
      <c r="R49" s="573"/>
      <c r="S49" s="573"/>
      <c r="AA49" s="424"/>
      <c r="AC49" s="424"/>
      <c r="AE49" s="424"/>
    </row>
    <row r="50" spans="1:31" ht="13.5" customHeight="1">
      <c r="A50" s="570"/>
      <c r="B50" s="573"/>
      <c r="C50" s="573"/>
      <c r="D50" s="573"/>
      <c r="E50" s="574"/>
      <c r="F50" s="574"/>
      <c r="G50" s="574"/>
      <c r="H50" s="574"/>
      <c r="I50" s="574"/>
      <c r="J50" s="574"/>
      <c r="K50" s="574"/>
      <c r="L50" s="574"/>
      <c r="M50" s="574"/>
      <c r="N50" s="574"/>
      <c r="O50" s="574"/>
      <c r="P50" s="573"/>
      <c r="Q50" s="573"/>
      <c r="R50" s="573"/>
      <c r="S50" s="573"/>
      <c r="AA50" s="424"/>
      <c r="AC50" s="424"/>
      <c r="AE50" s="424"/>
    </row>
    <row r="51" spans="1:19" ht="12" customHeight="1">
      <c r="A51" s="407"/>
      <c r="B51" s="575"/>
      <c r="C51" s="575"/>
      <c r="D51" s="575"/>
      <c r="E51" s="425"/>
      <c r="F51" s="575"/>
      <c r="G51" s="575"/>
      <c r="H51" s="575"/>
      <c r="I51" s="575"/>
      <c r="J51" s="575"/>
      <c r="K51" s="575"/>
      <c r="L51" s="575"/>
      <c r="M51" s="575"/>
      <c r="N51" s="575"/>
      <c r="O51" s="575"/>
      <c r="P51" s="575"/>
      <c r="Q51" s="575"/>
      <c r="R51" s="575"/>
      <c r="S51" s="575"/>
    </row>
    <row r="52" spans="1:19" ht="12" customHeight="1">
      <c r="A52" s="407"/>
      <c r="B52" s="575"/>
      <c r="C52" s="575"/>
      <c r="D52" s="575"/>
      <c r="E52" s="425"/>
      <c r="F52" s="575"/>
      <c r="G52" s="575"/>
      <c r="H52" s="575"/>
      <c r="I52" s="575"/>
      <c r="J52" s="575"/>
      <c r="K52" s="575"/>
      <c r="L52" s="575"/>
      <c r="M52" s="575"/>
      <c r="N52" s="575"/>
      <c r="O52" s="575"/>
      <c r="P52" s="575"/>
      <c r="Q52" s="575"/>
      <c r="R52" s="575"/>
      <c r="S52" s="575"/>
    </row>
    <row r="53" spans="1:19" ht="12" customHeight="1">
      <c r="A53" s="407"/>
      <c r="B53" s="407"/>
      <c r="C53" s="407"/>
      <c r="D53" s="407"/>
      <c r="E53" s="425"/>
      <c r="F53" s="407"/>
      <c r="G53" s="407"/>
      <c r="H53" s="407"/>
      <c r="I53" s="407"/>
      <c r="J53" s="407"/>
      <c r="K53" s="407"/>
      <c r="L53" s="407"/>
      <c r="M53" s="407"/>
      <c r="N53" s="407"/>
      <c r="O53" s="407"/>
      <c r="P53" s="407"/>
      <c r="Q53" s="407"/>
      <c r="R53" s="407"/>
      <c r="S53" s="407"/>
    </row>
    <row r="54" spans="1:19" ht="12" customHeight="1">
      <c r="A54" s="407"/>
      <c r="B54" s="407"/>
      <c r="C54" s="566"/>
      <c r="D54" s="407"/>
      <c r="E54" s="425"/>
      <c r="F54" s="407"/>
      <c r="G54" s="407"/>
      <c r="H54" s="407"/>
      <c r="I54" s="407"/>
      <c r="J54" s="407"/>
      <c r="K54" s="407"/>
      <c r="L54" s="407"/>
      <c r="M54" s="407"/>
      <c r="N54" s="407"/>
      <c r="O54" s="407"/>
      <c r="P54" s="407"/>
      <c r="Q54" s="407"/>
      <c r="R54" s="407"/>
      <c r="S54" s="407"/>
    </row>
    <row r="55" spans="1:19" ht="12" customHeight="1">
      <c r="A55" s="553"/>
      <c r="B55" s="553"/>
      <c r="C55" s="553"/>
      <c r="D55" s="553"/>
      <c r="E55" s="553"/>
      <c r="F55" s="553"/>
      <c r="G55" s="553"/>
      <c r="H55" s="553"/>
      <c r="I55" s="553"/>
      <c r="J55" s="553"/>
      <c r="K55" s="553"/>
      <c r="L55" s="553"/>
      <c r="M55" s="553"/>
      <c r="N55" s="553"/>
      <c r="O55" s="553"/>
      <c r="P55" s="553"/>
      <c r="Q55" s="553"/>
      <c r="R55" s="407"/>
      <c r="S55" s="407"/>
    </row>
    <row r="56" spans="1:19" ht="12" customHeight="1">
      <c r="A56" s="553"/>
      <c r="B56" s="553"/>
      <c r="C56" s="554"/>
      <c r="D56" s="553"/>
      <c r="E56" s="553"/>
      <c r="F56" s="553"/>
      <c r="G56" s="553"/>
      <c r="H56" s="553"/>
      <c r="I56" s="553"/>
      <c r="J56" s="553"/>
      <c r="K56" s="553"/>
      <c r="L56" s="553"/>
      <c r="M56" s="553"/>
      <c r="N56" s="553"/>
      <c r="O56" s="553"/>
      <c r="P56" s="553"/>
      <c r="Q56" s="553"/>
      <c r="R56" s="407"/>
      <c r="S56" s="407"/>
    </row>
    <row r="57" spans="1:19" ht="12" customHeight="1">
      <c r="A57" s="567"/>
      <c r="B57" s="567"/>
      <c r="C57" s="567"/>
      <c r="D57" s="567"/>
      <c r="E57" s="567"/>
      <c r="F57" s="567"/>
      <c r="G57" s="567"/>
      <c r="H57" s="567"/>
      <c r="I57" s="567"/>
      <c r="J57" s="567"/>
      <c r="K57" s="567"/>
      <c r="L57" s="567"/>
      <c r="M57" s="567"/>
      <c r="N57" s="567"/>
      <c r="O57" s="567"/>
      <c r="P57" s="567"/>
      <c r="Q57" s="567"/>
      <c r="R57" s="407"/>
      <c r="S57" s="407"/>
    </row>
    <row r="58" spans="1:19" ht="12" customHeight="1">
      <c r="A58" s="567"/>
      <c r="B58" s="567"/>
      <c r="C58" s="567"/>
      <c r="D58" s="567"/>
      <c r="E58" s="567"/>
      <c r="F58" s="567"/>
      <c r="G58" s="567"/>
      <c r="H58" s="567"/>
      <c r="I58" s="567"/>
      <c r="J58" s="567"/>
      <c r="K58" s="567"/>
      <c r="L58" s="567"/>
      <c r="M58" s="567"/>
      <c r="N58" s="567"/>
      <c r="O58" s="567"/>
      <c r="P58" s="567"/>
      <c r="Q58" s="567"/>
      <c r="R58" s="407"/>
      <c r="S58" s="407"/>
    </row>
    <row r="59" spans="1:19" ht="12" customHeight="1">
      <c r="A59" s="567"/>
      <c r="B59" s="567"/>
      <c r="C59" s="567"/>
      <c r="D59" s="567"/>
      <c r="E59" s="567"/>
      <c r="F59" s="567"/>
      <c r="G59" s="567"/>
      <c r="H59" s="567"/>
      <c r="I59" s="567"/>
      <c r="J59" s="567"/>
      <c r="K59" s="567"/>
      <c r="L59" s="567"/>
      <c r="M59" s="567"/>
      <c r="N59" s="567"/>
      <c r="O59" s="567"/>
      <c r="P59" s="567"/>
      <c r="Q59" s="567"/>
      <c r="R59" s="407"/>
      <c r="S59" s="407"/>
    </row>
  </sheetData>
  <sheetProtection/>
  <mergeCells count="89">
    <mergeCell ref="E23:E24"/>
    <mergeCell ref="D40:R40"/>
    <mergeCell ref="C36:C40"/>
    <mergeCell ref="D30:R30"/>
    <mergeCell ref="D34:R34"/>
    <mergeCell ref="B25:I25"/>
    <mergeCell ref="B26:I26"/>
    <mergeCell ref="B35:R35"/>
    <mergeCell ref="C30:C34"/>
    <mergeCell ref="D36:R36"/>
    <mergeCell ref="B28:I28"/>
    <mergeCell ref="B19:D19"/>
    <mergeCell ref="F20:F21"/>
    <mergeCell ref="B23:D24"/>
    <mergeCell ref="F23:F24"/>
    <mergeCell ref="H23:H24"/>
    <mergeCell ref="B22:D22"/>
    <mergeCell ref="G23:G24"/>
    <mergeCell ref="D32:R32"/>
    <mergeCell ref="B10:D10"/>
    <mergeCell ref="G20:G21"/>
    <mergeCell ref="B16:D16"/>
    <mergeCell ref="B17:D17"/>
    <mergeCell ref="B20:D21"/>
    <mergeCell ref="K18:M18"/>
    <mergeCell ref="K20:M21"/>
    <mergeCell ref="I20:I21"/>
    <mergeCell ref="B15:D15"/>
    <mergeCell ref="B14:D14"/>
    <mergeCell ref="M3:S3"/>
    <mergeCell ref="M4:S4"/>
    <mergeCell ref="R6:S6"/>
    <mergeCell ref="O17:S17"/>
    <mergeCell ref="K17:M17"/>
    <mergeCell ref="P6:Q6"/>
    <mergeCell ref="K3:L3"/>
    <mergeCell ref="K4:L4"/>
    <mergeCell ref="O16:S16"/>
    <mergeCell ref="K15:M15"/>
    <mergeCell ref="B5:D5"/>
    <mergeCell ref="L7:S13"/>
    <mergeCell ref="A1:E2"/>
    <mergeCell ref="F1:R2"/>
    <mergeCell ref="L5:S5"/>
    <mergeCell ref="L6:O6"/>
    <mergeCell ref="B11:D11"/>
    <mergeCell ref="B7:D7"/>
    <mergeCell ref="B13:D13"/>
    <mergeCell ref="B9:D9"/>
    <mergeCell ref="A7:A13"/>
    <mergeCell ref="B6:D6"/>
    <mergeCell ref="B12:D12"/>
    <mergeCell ref="B8:D8"/>
    <mergeCell ref="K19:M19"/>
    <mergeCell ref="E20:E21"/>
    <mergeCell ref="B18:D18"/>
    <mergeCell ref="A14:A24"/>
    <mergeCell ref="K14:S14"/>
    <mergeCell ref="K16:M16"/>
    <mergeCell ref="O15:S15"/>
    <mergeCell ref="AC45:AD45"/>
    <mergeCell ref="K25:S28"/>
    <mergeCell ref="U17:V17"/>
    <mergeCell ref="K22:S22"/>
    <mergeCell ref="K23:M23"/>
    <mergeCell ref="D37:R37"/>
    <mergeCell ref="D38:R38"/>
    <mergeCell ref="D39:R39"/>
    <mergeCell ref="D31:R31"/>
    <mergeCell ref="A29:A40"/>
    <mergeCell ref="O19:S19"/>
    <mergeCell ref="O18:S18"/>
    <mergeCell ref="B29:R29"/>
    <mergeCell ref="K24:M24"/>
    <mergeCell ref="O23:S23"/>
    <mergeCell ref="A25:A28"/>
    <mergeCell ref="J20:J21"/>
    <mergeCell ref="J23:J24"/>
    <mergeCell ref="B27:I27"/>
    <mergeCell ref="AE45:AF45"/>
    <mergeCell ref="Y45:Z45"/>
    <mergeCell ref="AA45:AB45"/>
    <mergeCell ref="W45:X45"/>
    <mergeCell ref="H20:H21"/>
    <mergeCell ref="N20:N21"/>
    <mergeCell ref="O20:S21"/>
    <mergeCell ref="I23:I24"/>
    <mergeCell ref="D33:R33"/>
    <mergeCell ref="N24:S24"/>
  </mergeCells>
  <conditionalFormatting sqref="E7:J12 J25:J28 N16:S17 N18:N19">
    <cfRule type="cellIs" priority="59" dxfId="323" operator="equal" stopIfTrue="1">
      <formula>0</formula>
    </cfRule>
  </conditionalFormatting>
  <conditionalFormatting sqref="E14:J16 E17 E18:J21">
    <cfRule type="cellIs" priority="47" dxfId="323" operator="equal" stopIfTrue="1">
      <formula>0</formula>
    </cfRule>
  </conditionalFormatting>
  <conditionalFormatting sqref="E23:J23">
    <cfRule type="cellIs" priority="46" dxfId="324" operator="equal" stopIfTrue="1">
      <formula>0</formula>
    </cfRule>
  </conditionalFormatting>
  <conditionalFormatting sqref="P6:Q6">
    <cfRule type="cellIs" priority="45" dxfId="323" operator="equal" stopIfTrue="1">
      <formula>0</formula>
    </cfRule>
  </conditionalFormatting>
  <conditionalFormatting sqref="O23">
    <cfRule type="cellIs" priority="41" dxfId="324" operator="equal" stopIfTrue="1">
      <formula>0</formula>
    </cfRule>
  </conditionalFormatting>
  <conditionalFormatting sqref="G17">
    <cfRule type="cellIs" priority="24" dxfId="323" operator="equal" stopIfTrue="1">
      <formula>0</formula>
    </cfRule>
  </conditionalFormatting>
  <conditionalFormatting sqref="F17">
    <cfRule type="cellIs" priority="25" dxfId="323" operator="equal" stopIfTrue="1">
      <formula>0</formula>
    </cfRule>
  </conditionalFormatting>
  <conditionalFormatting sqref="H17">
    <cfRule type="cellIs" priority="23" dxfId="323" operator="equal" stopIfTrue="1">
      <formula>0</formula>
    </cfRule>
  </conditionalFormatting>
  <conditionalFormatting sqref="I17">
    <cfRule type="cellIs" priority="22" dxfId="323" operator="equal" stopIfTrue="1">
      <formula>0</formula>
    </cfRule>
  </conditionalFormatting>
  <conditionalFormatting sqref="J17">
    <cfRule type="cellIs" priority="21" dxfId="323" operator="equal" stopIfTrue="1">
      <formula>0</formula>
    </cfRule>
  </conditionalFormatting>
  <conditionalFormatting sqref="N20:O20">
    <cfRule type="cellIs" priority="20" dxfId="323" operator="equal" stopIfTrue="1">
      <formula>0</formula>
    </cfRule>
  </conditionalFormatting>
  <conditionalFormatting sqref="N24">
    <cfRule type="cellIs" priority="18" dxfId="323" operator="equal" stopIfTrue="1">
      <formula>0</formula>
    </cfRule>
  </conditionalFormatting>
  <conditionalFormatting sqref="O19:S19">
    <cfRule type="cellIs" priority="12" dxfId="323" operator="equal" stopIfTrue="1">
      <formula>0</formula>
    </cfRule>
  </conditionalFormatting>
  <conditionalFormatting sqref="O18:S18">
    <cfRule type="cellIs" priority="13" dxfId="323" operator="equal" stopIfTrue="1">
      <formula>0</formula>
    </cfRule>
  </conditionalFormatting>
  <conditionalFormatting sqref="S35">
    <cfRule type="cellIs" priority="5" dxfId="323" operator="equal" stopIfTrue="1">
      <formula>0</formula>
    </cfRule>
  </conditionalFormatting>
  <conditionalFormatting sqref="S29">
    <cfRule type="cellIs" priority="6" dxfId="323" operator="equal" stopIfTrue="1">
      <formula>0</formula>
    </cfRule>
  </conditionalFormatting>
  <conditionalFormatting sqref="S30:S34">
    <cfRule type="expression" priority="4" dxfId="4" stopIfTrue="1">
      <formula>$S$29="○"</formula>
    </cfRule>
  </conditionalFormatting>
  <conditionalFormatting sqref="S36:S40">
    <cfRule type="expression" priority="3" dxfId="4" stopIfTrue="1">
      <formula>$S$35="○"</formula>
    </cfRule>
  </conditionalFormatting>
  <conditionalFormatting sqref="A57:Q59">
    <cfRule type="cellIs" priority="2" dxfId="323" operator="equal" stopIfTrue="1">
      <formula>0</formula>
    </cfRule>
  </conditionalFormatting>
  <conditionalFormatting sqref="N23">
    <cfRule type="cellIs" priority="1" dxfId="0" operator="equal" stopIfTrue="1">
      <formula>0</formula>
    </cfRule>
  </conditionalFormatting>
  <dataValidations count="5">
    <dataValidation type="list" allowBlank="1" showInputMessage="1" showErrorMessage="1" sqref="N16:N20 S29:S40">
      <formula1>"○"</formula1>
    </dataValidation>
    <dataValidation type="list" allowBlank="1" showInputMessage="1" showErrorMessage="1" sqref="N20">
      <formula1>○</formula1>
    </dataValidation>
    <dataValidation type="list" allowBlank="1" showInputMessage="1" showErrorMessage="1" sqref="E7:J12 E14:J21 P6:Q6">
      <formula1>数値</formula1>
    </dataValidation>
    <dataValidation type="list" allowBlank="1" showInputMessage="1" showErrorMessage="1" promptTitle="当てはまるものに○" sqref="J25:J28">
      <formula1>"○"</formula1>
    </dataValidation>
    <dataValidation type="list" allowBlank="1" showInputMessage="1" showErrorMessage="1" sqref="N23">
      <formula1>"有,無"</formula1>
    </dataValidation>
  </dataValidations>
  <printOptions/>
  <pageMargins left="0.7874015748031497" right="0.5118110236220472" top="0.5905511811023623" bottom="0.4724409448818898" header="0.5118110236220472" footer="0.3937007874015748"/>
  <pageSetup cellComments="asDisplayed" fitToHeight="1"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AF63"/>
  <sheetViews>
    <sheetView view="pageBreakPreview" zoomScaleSheetLayoutView="100" zoomScalePageLayoutView="0" workbookViewId="0" topLeftCell="A1">
      <selection activeCell="K23" sqref="K23:M24"/>
    </sheetView>
  </sheetViews>
  <sheetFormatPr defaultColWidth="4.625" defaultRowHeight="13.5"/>
  <cols>
    <col min="1" max="1" width="6.125" style="466" customWidth="1"/>
    <col min="2" max="17" width="4.625" style="466" customWidth="1"/>
    <col min="18" max="19" width="5.125" style="466" customWidth="1"/>
    <col min="20" max="21" width="4.625" style="466" customWidth="1"/>
    <col min="22" max="22" width="12.625" style="466" customWidth="1"/>
    <col min="23" max="16384" width="4.625" style="466" customWidth="1"/>
  </cols>
  <sheetData>
    <row r="1" spans="1:18" ht="13.5" customHeight="1">
      <c r="A1" s="1300" t="s">
        <v>533</v>
      </c>
      <c r="B1" s="1300"/>
      <c r="C1" s="1300"/>
      <c r="D1" s="1300"/>
      <c r="E1" s="1300"/>
      <c r="F1" s="1364" t="s">
        <v>469</v>
      </c>
      <c r="G1" s="1364"/>
      <c r="H1" s="1364"/>
      <c r="I1" s="1364"/>
      <c r="J1" s="1364"/>
      <c r="K1" s="1364"/>
      <c r="L1" s="1364"/>
      <c r="M1" s="1364"/>
      <c r="N1" s="1364"/>
      <c r="O1" s="1364"/>
      <c r="P1" s="1364"/>
      <c r="Q1" s="1364"/>
      <c r="R1" s="1364"/>
    </row>
    <row r="2" spans="1:18" ht="17.25" customHeight="1" thickBot="1">
      <c r="A2" s="1300"/>
      <c r="B2" s="1300"/>
      <c r="C2" s="1300"/>
      <c r="D2" s="1300"/>
      <c r="E2" s="1300"/>
      <c r="F2" s="1364"/>
      <c r="G2" s="1364"/>
      <c r="H2" s="1364"/>
      <c r="I2" s="1364"/>
      <c r="J2" s="1364"/>
      <c r="K2" s="1364"/>
      <c r="L2" s="1364"/>
      <c r="M2" s="1364"/>
      <c r="N2" s="1364"/>
      <c r="O2" s="1364"/>
      <c r="P2" s="1364"/>
      <c r="Q2" s="1364"/>
      <c r="R2" s="1364"/>
    </row>
    <row r="3" spans="11:19" ht="18" customHeight="1">
      <c r="K3" s="1409" t="s">
        <v>2</v>
      </c>
      <c r="L3" s="1410"/>
      <c r="M3" s="1410">
        <f>'表紙'!$G$14</f>
        <v>0</v>
      </c>
      <c r="N3" s="1410"/>
      <c r="O3" s="1410"/>
      <c r="P3" s="1410"/>
      <c r="Q3" s="1410"/>
      <c r="R3" s="1410"/>
      <c r="S3" s="1416"/>
    </row>
    <row r="4" spans="1:19" ht="18" customHeight="1" thickBot="1">
      <c r="A4" s="407" t="s">
        <v>534</v>
      </c>
      <c r="K4" s="1417" t="s">
        <v>75</v>
      </c>
      <c r="L4" s="1418"/>
      <c r="M4" s="1418">
        <f>'表紙'!$G$16</f>
        <v>0</v>
      </c>
      <c r="N4" s="1418"/>
      <c r="O4" s="1418"/>
      <c r="P4" s="1418"/>
      <c r="Q4" s="1418"/>
      <c r="R4" s="1418"/>
      <c r="S4" s="1419"/>
    </row>
    <row r="5" spans="1:19" ht="13.5" customHeight="1" thickBot="1">
      <c r="A5" s="467"/>
      <c r="B5" s="1377" t="s">
        <v>42</v>
      </c>
      <c r="C5" s="1378"/>
      <c r="D5" s="1379"/>
      <c r="E5" s="468" t="s">
        <v>3</v>
      </c>
      <c r="F5" s="468" t="s">
        <v>4</v>
      </c>
      <c r="G5" s="468" t="s">
        <v>5</v>
      </c>
      <c r="H5" s="468" t="s">
        <v>6</v>
      </c>
      <c r="I5" s="468" t="s">
        <v>7</v>
      </c>
      <c r="J5" s="468" t="s">
        <v>8</v>
      </c>
      <c r="K5" s="469" t="s">
        <v>9</v>
      </c>
      <c r="L5" s="1404" t="s">
        <v>76</v>
      </c>
      <c r="M5" s="1405"/>
      <c r="N5" s="1405"/>
      <c r="O5" s="1405"/>
      <c r="P5" s="1405"/>
      <c r="Q5" s="1405"/>
      <c r="R5" s="1405"/>
      <c r="S5" s="1406"/>
    </row>
    <row r="6" spans="1:22" ht="27" customHeight="1" thickBot="1">
      <c r="A6" s="470" t="s">
        <v>86</v>
      </c>
      <c r="B6" s="1394" t="s">
        <v>85</v>
      </c>
      <c r="C6" s="1395"/>
      <c r="D6" s="1396"/>
      <c r="E6" s="559">
        <f aca="true" t="shared" si="0" ref="E6:J6">IF(SUM(E7:E12)=0,0,SUM(E7:E12))</f>
        <v>0</v>
      </c>
      <c r="F6" s="559">
        <f t="shared" si="0"/>
        <v>0</v>
      </c>
      <c r="G6" s="559">
        <f t="shared" si="0"/>
        <v>0</v>
      </c>
      <c r="H6" s="559">
        <f t="shared" si="0"/>
        <v>0</v>
      </c>
      <c r="I6" s="559">
        <f t="shared" si="0"/>
        <v>0</v>
      </c>
      <c r="J6" s="560">
        <f t="shared" si="0"/>
        <v>0</v>
      </c>
      <c r="K6" s="663">
        <f aca="true" t="shared" si="1" ref="K6:K13">SUM(E6:J6)</f>
        <v>0</v>
      </c>
      <c r="L6" s="1407" t="s">
        <v>261</v>
      </c>
      <c r="M6" s="1408"/>
      <c r="N6" s="1408"/>
      <c r="O6" s="1408"/>
      <c r="P6" s="1399"/>
      <c r="Q6" s="1400"/>
      <c r="R6" s="1411" t="s">
        <v>151</v>
      </c>
      <c r="S6" s="1412"/>
      <c r="V6" s="540">
        <f>IF(AND(OR('表紙'!$G$18="中学校",'表紙'!$G$18="義務教育学校後期",'表紙'!$G$18="中等教育学校"),'難聴'!$G$6&gt;=1),"〇","")</f>
      </c>
    </row>
    <row r="7" spans="1:20" ht="13.5" customHeight="1">
      <c r="A7" s="1442" t="s">
        <v>474</v>
      </c>
      <c r="B7" s="1394" t="s">
        <v>99</v>
      </c>
      <c r="C7" s="1395"/>
      <c r="D7" s="1396"/>
      <c r="E7" s="664"/>
      <c r="F7" s="664"/>
      <c r="G7" s="664"/>
      <c r="H7" s="664"/>
      <c r="I7" s="664"/>
      <c r="J7" s="665"/>
      <c r="K7" s="629">
        <f t="shared" si="1"/>
        <v>0</v>
      </c>
      <c r="L7" s="466" t="s">
        <v>442</v>
      </c>
      <c r="M7" s="471"/>
      <c r="N7" s="472"/>
      <c r="O7" s="472"/>
      <c r="P7" s="473"/>
      <c r="Q7" s="473"/>
      <c r="R7" s="473"/>
      <c r="S7" s="474"/>
      <c r="T7" s="475" t="s">
        <v>489</v>
      </c>
    </row>
    <row r="8" spans="1:19" ht="13.5" customHeight="1">
      <c r="A8" s="1443"/>
      <c r="B8" s="1371" t="s">
        <v>232</v>
      </c>
      <c r="C8" s="1372"/>
      <c r="D8" s="1373"/>
      <c r="E8" s="666"/>
      <c r="F8" s="666"/>
      <c r="G8" s="666"/>
      <c r="H8" s="666"/>
      <c r="I8" s="666"/>
      <c r="J8" s="667"/>
      <c r="K8" s="630">
        <f t="shared" si="1"/>
        <v>0</v>
      </c>
      <c r="M8" s="1413" t="s">
        <v>229</v>
      </c>
      <c r="N8" s="1414"/>
      <c r="O8" s="1415"/>
      <c r="P8" s="1369"/>
      <c r="Q8" s="1370"/>
      <c r="R8" s="476" t="s">
        <v>230</v>
      </c>
      <c r="S8" s="477"/>
    </row>
    <row r="9" spans="1:19" ht="13.5" customHeight="1">
      <c r="A9" s="1443"/>
      <c r="B9" s="1371" t="s">
        <v>233</v>
      </c>
      <c r="C9" s="1372"/>
      <c r="D9" s="1373"/>
      <c r="E9" s="666"/>
      <c r="F9" s="666"/>
      <c r="G9" s="666"/>
      <c r="H9" s="666"/>
      <c r="I9" s="666"/>
      <c r="J9" s="667"/>
      <c r="K9" s="630">
        <f t="shared" si="1"/>
        <v>0</v>
      </c>
      <c r="M9" s="1451" t="s">
        <v>252</v>
      </c>
      <c r="N9" s="1452"/>
      <c r="O9" s="1453"/>
      <c r="P9" s="1369"/>
      <c r="Q9" s="1370"/>
      <c r="R9" s="476" t="s">
        <v>230</v>
      </c>
      <c r="S9" s="477"/>
    </row>
    <row r="10" spans="1:19" ht="13.5" customHeight="1">
      <c r="A10" s="1443"/>
      <c r="B10" s="1371" t="s">
        <v>100</v>
      </c>
      <c r="C10" s="1372"/>
      <c r="D10" s="1373"/>
      <c r="E10" s="666"/>
      <c r="F10" s="666"/>
      <c r="G10" s="666"/>
      <c r="H10" s="666"/>
      <c r="I10" s="666"/>
      <c r="J10" s="667"/>
      <c r="K10" s="630">
        <f t="shared" si="1"/>
        <v>0</v>
      </c>
      <c r="M10" s="478" t="s">
        <v>256</v>
      </c>
      <c r="N10" s="472"/>
      <c r="O10" s="472"/>
      <c r="P10" s="472"/>
      <c r="Q10" s="472"/>
      <c r="R10" s="472"/>
      <c r="S10" s="477"/>
    </row>
    <row r="11" spans="1:19" ht="13.5" customHeight="1">
      <c r="A11" s="1443"/>
      <c r="B11" s="1371" t="s">
        <v>16</v>
      </c>
      <c r="C11" s="1372"/>
      <c r="D11" s="1373"/>
      <c r="E11" s="666"/>
      <c r="F11" s="666"/>
      <c r="G11" s="666"/>
      <c r="H11" s="666"/>
      <c r="I11" s="666"/>
      <c r="J11" s="667"/>
      <c r="K11" s="630">
        <f t="shared" si="1"/>
        <v>0</v>
      </c>
      <c r="M11" s="478" t="s">
        <v>254</v>
      </c>
      <c r="N11" s="472"/>
      <c r="O11" s="472"/>
      <c r="P11" s="472"/>
      <c r="Q11" s="472"/>
      <c r="R11" s="472"/>
      <c r="S11" s="477"/>
    </row>
    <row r="12" spans="1:19" ht="13.5" customHeight="1" thickBot="1">
      <c r="A12" s="1443"/>
      <c r="B12" s="1374" t="s">
        <v>17</v>
      </c>
      <c r="C12" s="1375"/>
      <c r="D12" s="1376"/>
      <c r="E12" s="668"/>
      <c r="F12" s="668"/>
      <c r="G12" s="668"/>
      <c r="H12" s="668"/>
      <c r="I12" s="668"/>
      <c r="J12" s="669"/>
      <c r="K12" s="631">
        <f t="shared" si="1"/>
        <v>0</v>
      </c>
      <c r="M12" s="471" t="s">
        <v>228</v>
      </c>
      <c r="N12" s="472"/>
      <c r="O12" s="472"/>
      <c r="P12" s="472"/>
      <c r="Q12" s="472"/>
      <c r="R12" s="472"/>
      <c r="S12" s="477"/>
    </row>
    <row r="13" spans="1:19" ht="13.5" customHeight="1" thickBot="1" thickTop="1">
      <c r="A13" s="1443"/>
      <c r="B13" s="1420" t="s">
        <v>9</v>
      </c>
      <c r="C13" s="1421"/>
      <c r="D13" s="1422"/>
      <c r="E13" s="670">
        <f aca="true" t="shared" si="2" ref="E13:J13">SUM(E7:E12)</f>
        <v>0</v>
      </c>
      <c r="F13" s="670">
        <f t="shared" si="2"/>
        <v>0</v>
      </c>
      <c r="G13" s="670">
        <f t="shared" si="2"/>
        <v>0</v>
      </c>
      <c r="H13" s="670">
        <f t="shared" si="2"/>
        <v>0</v>
      </c>
      <c r="I13" s="670">
        <f t="shared" si="2"/>
        <v>0</v>
      </c>
      <c r="J13" s="671">
        <f t="shared" si="2"/>
        <v>0</v>
      </c>
      <c r="K13" s="632">
        <f t="shared" si="1"/>
        <v>0</v>
      </c>
      <c r="M13" s="1423" t="s">
        <v>255</v>
      </c>
      <c r="N13" s="1424"/>
      <c r="O13" s="1425"/>
      <c r="P13" s="1369"/>
      <c r="Q13" s="1370"/>
      <c r="R13" s="476" t="s">
        <v>230</v>
      </c>
      <c r="S13" s="479"/>
    </row>
    <row r="14" spans="1:19" ht="13.5" customHeight="1">
      <c r="A14" s="1444" t="s">
        <v>44</v>
      </c>
      <c r="B14" s="1461" t="s">
        <v>69</v>
      </c>
      <c r="C14" s="1462"/>
      <c r="D14" s="1463"/>
      <c r="E14" s="635"/>
      <c r="F14" s="635"/>
      <c r="G14" s="635"/>
      <c r="H14" s="635"/>
      <c r="I14" s="635"/>
      <c r="J14" s="636"/>
      <c r="K14" s="1401" t="s">
        <v>421</v>
      </c>
      <c r="L14" s="1402"/>
      <c r="M14" s="1402"/>
      <c r="N14" s="1402"/>
      <c r="O14" s="1402"/>
      <c r="P14" s="1402"/>
      <c r="Q14" s="1402"/>
      <c r="R14" s="1402"/>
      <c r="S14" s="1403"/>
    </row>
    <row r="15" spans="1:19" ht="13.5" customHeight="1">
      <c r="A15" s="1445"/>
      <c r="B15" s="1448" t="s">
        <v>423</v>
      </c>
      <c r="C15" s="1449"/>
      <c r="D15" s="1450"/>
      <c r="E15" s="637"/>
      <c r="F15" s="637"/>
      <c r="G15" s="637"/>
      <c r="H15" s="637"/>
      <c r="I15" s="637"/>
      <c r="J15" s="638"/>
      <c r="K15" s="1439" t="s">
        <v>413</v>
      </c>
      <c r="L15" s="1387"/>
      <c r="M15" s="1387"/>
      <c r="N15" s="480" t="s">
        <v>414</v>
      </c>
      <c r="O15" s="1387" t="s">
        <v>415</v>
      </c>
      <c r="P15" s="1387"/>
      <c r="Q15" s="1387"/>
      <c r="R15" s="1387"/>
      <c r="S15" s="1388"/>
    </row>
    <row r="16" spans="1:19" ht="13.5" customHeight="1">
      <c r="A16" s="1445"/>
      <c r="B16" s="1448" t="s">
        <v>19</v>
      </c>
      <c r="C16" s="1449"/>
      <c r="D16" s="1450"/>
      <c r="E16" s="637"/>
      <c r="F16" s="637"/>
      <c r="G16" s="637"/>
      <c r="H16" s="637"/>
      <c r="I16" s="637"/>
      <c r="J16" s="638"/>
      <c r="K16" s="1446" t="s">
        <v>417</v>
      </c>
      <c r="L16" s="1447"/>
      <c r="M16" s="1447"/>
      <c r="N16" s="543"/>
      <c r="O16" s="1440"/>
      <c r="P16" s="1440"/>
      <c r="Q16" s="1440"/>
      <c r="R16" s="1440"/>
      <c r="S16" s="1441"/>
    </row>
    <row r="17" spans="1:22" ht="13.5" customHeight="1">
      <c r="A17" s="1445"/>
      <c r="B17" s="1472" t="s">
        <v>20</v>
      </c>
      <c r="C17" s="1473"/>
      <c r="D17" s="1474"/>
      <c r="E17" s="622"/>
      <c r="F17" s="622"/>
      <c r="G17" s="622"/>
      <c r="H17" s="622"/>
      <c r="I17" s="622"/>
      <c r="J17" s="639"/>
      <c r="K17" s="1475" t="s">
        <v>416</v>
      </c>
      <c r="L17" s="1476"/>
      <c r="M17" s="1476"/>
      <c r="N17" s="190"/>
      <c r="O17" s="1389"/>
      <c r="P17" s="1389"/>
      <c r="Q17" s="1389"/>
      <c r="R17" s="1389"/>
      <c r="S17" s="1390"/>
      <c r="U17" s="1457"/>
      <c r="V17" s="1457"/>
    </row>
    <row r="18" spans="1:19" ht="13.5" customHeight="1">
      <c r="A18" s="1445"/>
      <c r="B18" s="1458" t="s">
        <v>510</v>
      </c>
      <c r="C18" s="1459"/>
      <c r="D18" s="1460"/>
      <c r="E18" s="637"/>
      <c r="F18" s="637"/>
      <c r="G18" s="637"/>
      <c r="H18" s="637"/>
      <c r="I18" s="637"/>
      <c r="J18" s="638"/>
      <c r="K18" s="1435" t="s">
        <v>410</v>
      </c>
      <c r="L18" s="1372"/>
      <c r="M18" s="1373"/>
      <c r="N18" s="190"/>
      <c r="O18" s="1389"/>
      <c r="P18" s="1389"/>
      <c r="Q18" s="1389"/>
      <c r="R18" s="1389"/>
      <c r="S18" s="1390"/>
    </row>
    <row r="19" spans="1:19" ht="13.5" customHeight="1">
      <c r="A19" s="1445"/>
      <c r="B19" s="1458" t="s">
        <v>467</v>
      </c>
      <c r="C19" s="1459"/>
      <c r="D19" s="1460"/>
      <c r="E19" s="637"/>
      <c r="F19" s="637"/>
      <c r="G19" s="637"/>
      <c r="H19" s="637"/>
      <c r="I19" s="637"/>
      <c r="J19" s="638"/>
      <c r="K19" s="1435" t="s">
        <v>411</v>
      </c>
      <c r="L19" s="1372"/>
      <c r="M19" s="1373"/>
      <c r="N19" s="190"/>
      <c r="O19" s="1389"/>
      <c r="P19" s="1389"/>
      <c r="Q19" s="1389"/>
      <c r="R19" s="1389"/>
      <c r="S19" s="1390"/>
    </row>
    <row r="20" spans="1:19" ht="13.5" customHeight="1">
      <c r="A20" s="1445"/>
      <c r="B20" s="1470" t="s">
        <v>424</v>
      </c>
      <c r="C20" s="1470"/>
      <c r="D20" s="1470"/>
      <c r="E20" s="1455"/>
      <c r="F20" s="1455"/>
      <c r="G20" s="1455"/>
      <c r="H20" s="1455"/>
      <c r="I20" s="1455"/>
      <c r="J20" s="1477"/>
      <c r="K20" s="1435" t="s">
        <v>412</v>
      </c>
      <c r="L20" s="1372"/>
      <c r="M20" s="1373"/>
      <c r="N20" s="1397"/>
      <c r="O20" s="1479"/>
      <c r="P20" s="1480"/>
      <c r="Q20" s="1480"/>
      <c r="R20" s="1480"/>
      <c r="S20" s="1481"/>
    </row>
    <row r="21" spans="1:19" ht="13.5" customHeight="1" thickBot="1">
      <c r="A21" s="1445"/>
      <c r="B21" s="1471"/>
      <c r="C21" s="1471"/>
      <c r="D21" s="1471"/>
      <c r="E21" s="1456"/>
      <c r="F21" s="1456"/>
      <c r="G21" s="1456"/>
      <c r="H21" s="1456"/>
      <c r="I21" s="1456"/>
      <c r="J21" s="1478"/>
      <c r="K21" s="1436"/>
      <c r="L21" s="1437"/>
      <c r="M21" s="1438"/>
      <c r="N21" s="1398"/>
      <c r="O21" s="1482"/>
      <c r="P21" s="1483"/>
      <c r="Q21" s="1483"/>
      <c r="R21" s="1483"/>
      <c r="S21" s="1484"/>
    </row>
    <row r="22" spans="1:30" ht="13.5" customHeight="1" thickTop="1">
      <c r="A22" s="1445"/>
      <c r="B22" s="1365" t="s">
        <v>43</v>
      </c>
      <c r="C22" s="1365"/>
      <c r="D22" s="1365"/>
      <c r="E22" s="640">
        <f aca="true" t="shared" si="3" ref="E22:J22">SUM(E14:E21)</f>
        <v>0</v>
      </c>
      <c r="F22" s="640">
        <f t="shared" si="3"/>
        <v>0</v>
      </c>
      <c r="G22" s="640">
        <f t="shared" si="3"/>
        <v>0</v>
      </c>
      <c r="H22" s="640">
        <f t="shared" si="3"/>
        <v>0</v>
      </c>
      <c r="I22" s="640">
        <f t="shared" si="3"/>
        <v>0</v>
      </c>
      <c r="J22" s="641">
        <f t="shared" si="3"/>
        <v>0</v>
      </c>
      <c r="K22" s="1366"/>
      <c r="L22" s="1367"/>
      <c r="M22" s="1367"/>
      <c r="N22" s="1367"/>
      <c r="O22" s="1367"/>
      <c r="P22" s="1367"/>
      <c r="Q22" s="1367"/>
      <c r="R22" s="1367"/>
      <c r="S22" s="1368"/>
      <c r="V22" s="1022"/>
      <c r="W22" s="481"/>
      <c r="X22" s="481"/>
      <c r="Y22" s="481"/>
      <c r="Z22" s="481"/>
      <c r="AA22" s="481"/>
      <c r="AB22" s="481"/>
      <c r="AC22" s="481"/>
      <c r="AD22" s="481"/>
    </row>
    <row r="23" spans="1:30" ht="31.5" customHeight="1">
      <c r="A23" s="1445"/>
      <c r="B23" s="1342"/>
      <c r="C23" s="1343"/>
      <c r="D23" s="1344"/>
      <c r="E23" s="1220"/>
      <c r="F23" s="1220"/>
      <c r="G23" s="1220"/>
      <c r="H23" s="1220"/>
      <c r="I23" s="1220"/>
      <c r="J23" s="1246"/>
      <c r="K23" s="1266" t="s">
        <v>540</v>
      </c>
      <c r="L23" s="1267"/>
      <c r="M23" s="1268"/>
      <c r="N23" s="1021"/>
      <c r="O23" s="1239"/>
      <c r="P23" s="1240"/>
      <c r="Q23" s="1240"/>
      <c r="R23" s="1240"/>
      <c r="S23" s="1241"/>
      <c r="V23" s="1023"/>
      <c r="W23" s="1024"/>
      <c r="X23" s="483"/>
      <c r="Y23" s="483"/>
      <c r="Z23" s="483"/>
      <c r="AA23" s="483"/>
      <c r="AB23" s="483"/>
      <c r="AC23" s="483"/>
      <c r="AD23" s="482"/>
    </row>
    <row r="24" spans="1:30" ht="35.25" customHeight="1" thickBot="1">
      <c r="A24" s="1445"/>
      <c r="B24" s="1345"/>
      <c r="C24" s="1346"/>
      <c r="D24" s="1347"/>
      <c r="E24" s="1221"/>
      <c r="F24" s="1221"/>
      <c r="G24" s="1221"/>
      <c r="H24" s="1221"/>
      <c r="I24" s="1221"/>
      <c r="J24" s="1247"/>
      <c r="K24" s="1236" t="s">
        <v>541</v>
      </c>
      <c r="L24" s="1237"/>
      <c r="M24" s="1238"/>
      <c r="N24" s="1225"/>
      <c r="O24" s="1226"/>
      <c r="P24" s="1226"/>
      <c r="Q24" s="1226"/>
      <c r="R24" s="1226"/>
      <c r="S24" s="1227"/>
      <c r="V24" s="1025"/>
      <c r="W24" s="1024"/>
      <c r="X24" s="483"/>
      <c r="Y24" s="483"/>
      <c r="Z24" s="483"/>
      <c r="AA24" s="483"/>
      <c r="AB24" s="483"/>
      <c r="AC24" s="483"/>
      <c r="AD24" s="482"/>
    </row>
    <row r="25" spans="1:19" ht="13.5" customHeight="1">
      <c r="A25" s="1380" t="s">
        <v>422</v>
      </c>
      <c r="B25" s="1381" t="s">
        <v>61</v>
      </c>
      <c r="C25" s="1382"/>
      <c r="D25" s="1382"/>
      <c r="E25" s="1382"/>
      <c r="F25" s="1382"/>
      <c r="G25" s="1382"/>
      <c r="H25" s="1382"/>
      <c r="I25" s="1383"/>
      <c r="J25" s="405"/>
      <c r="K25" s="1426"/>
      <c r="L25" s="1427"/>
      <c r="M25" s="1427"/>
      <c r="N25" s="1427"/>
      <c r="O25" s="1427"/>
      <c r="P25" s="1427"/>
      <c r="Q25" s="1427"/>
      <c r="R25" s="1427"/>
      <c r="S25" s="1428"/>
    </row>
    <row r="26" spans="1:19" ht="13.5" customHeight="1">
      <c r="A26" s="1228"/>
      <c r="B26" s="1384" t="s">
        <v>62</v>
      </c>
      <c r="C26" s="1385"/>
      <c r="D26" s="1385"/>
      <c r="E26" s="1385"/>
      <c r="F26" s="1385"/>
      <c r="G26" s="1385"/>
      <c r="H26" s="1385"/>
      <c r="I26" s="1386"/>
      <c r="J26" s="188"/>
      <c r="K26" s="1429"/>
      <c r="L26" s="1430"/>
      <c r="M26" s="1430"/>
      <c r="N26" s="1430"/>
      <c r="O26" s="1430"/>
      <c r="P26" s="1430"/>
      <c r="Q26" s="1430"/>
      <c r="R26" s="1430"/>
      <c r="S26" s="1431"/>
    </row>
    <row r="27" spans="1:19" ht="13.5" customHeight="1">
      <c r="A27" s="1228"/>
      <c r="B27" s="1384" t="s">
        <v>63</v>
      </c>
      <c r="C27" s="1385"/>
      <c r="D27" s="1385"/>
      <c r="E27" s="1385"/>
      <c r="F27" s="1385"/>
      <c r="G27" s="1385"/>
      <c r="H27" s="1385"/>
      <c r="I27" s="1386"/>
      <c r="J27" s="188"/>
      <c r="K27" s="1429"/>
      <c r="L27" s="1430"/>
      <c r="M27" s="1430"/>
      <c r="N27" s="1430"/>
      <c r="O27" s="1430"/>
      <c r="P27" s="1430"/>
      <c r="Q27" s="1430"/>
      <c r="R27" s="1430"/>
      <c r="S27" s="1431"/>
    </row>
    <row r="28" spans="1:19" ht="13.5" customHeight="1">
      <c r="A28" s="1228"/>
      <c r="B28" s="1391" t="s">
        <v>41</v>
      </c>
      <c r="C28" s="1392"/>
      <c r="D28" s="1392"/>
      <c r="E28" s="1392"/>
      <c r="F28" s="1392"/>
      <c r="G28" s="1392"/>
      <c r="H28" s="1392"/>
      <c r="I28" s="1393"/>
      <c r="J28" s="189"/>
      <c r="K28" s="1432"/>
      <c r="L28" s="1433"/>
      <c r="M28" s="1433"/>
      <c r="N28" s="1433"/>
      <c r="O28" s="1433"/>
      <c r="P28" s="1433"/>
      <c r="Q28" s="1433"/>
      <c r="R28" s="1433"/>
      <c r="S28" s="1434"/>
    </row>
    <row r="29" spans="1:19" ht="13.5" customHeight="1">
      <c r="A29" s="1228" t="s">
        <v>118</v>
      </c>
      <c r="B29" s="1233" t="s">
        <v>59</v>
      </c>
      <c r="C29" s="1234"/>
      <c r="D29" s="1234"/>
      <c r="E29" s="1234"/>
      <c r="F29" s="1234"/>
      <c r="G29" s="1234"/>
      <c r="H29" s="1234"/>
      <c r="I29" s="1234"/>
      <c r="J29" s="1234"/>
      <c r="K29" s="1234"/>
      <c r="L29" s="1234"/>
      <c r="M29" s="1234"/>
      <c r="N29" s="1234"/>
      <c r="O29" s="1234"/>
      <c r="P29" s="1234"/>
      <c r="Q29" s="1234"/>
      <c r="R29" s="1235"/>
      <c r="S29" s="179"/>
    </row>
    <row r="30" spans="1:19" ht="13.5" customHeight="1">
      <c r="A30" s="1229"/>
      <c r="B30" s="420"/>
      <c r="C30" s="1352" t="s">
        <v>443</v>
      </c>
      <c r="D30" s="1336" t="s">
        <v>429</v>
      </c>
      <c r="E30" s="1337"/>
      <c r="F30" s="1337"/>
      <c r="G30" s="1337"/>
      <c r="H30" s="1337"/>
      <c r="I30" s="1337"/>
      <c r="J30" s="1337"/>
      <c r="K30" s="1337"/>
      <c r="L30" s="1337"/>
      <c r="M30" s="1337"/>
      <c r="N30" s="1337"/>
      <c r="O30" s="1337"/>
      <c r="P30" s="1337"/>
      <c r="Q30" s="1337"/>
      <c r="R30" s="1338"/>
      <c r="S30" s="180"/>
    </row>
    <row r="31" spans="1:19" ht="13.5" customHeight="1">
      <c r="A31" s="1229"/>
      <c r="B31" s="420"/>
      <c r="C31" s="1353"/>
      <c r="D31" s="1269" t="s">
        <v>430</v>
      </c>
      <c r="E31" s="1270"/>
      <c r="F31" s="1270"/>
      <c r="G31" s="1270"/>
      <c r="H31" s="1270"/>
      <c r="I31" s="1270"/>
      <c r="J31" s="1270"/>
      <c r="K31" s="1270"/>
      <c r="L31" s="1270"/>
      <c r="M31" s="1270"/>
      <c r="N31" s="1270"/>
      <c r="O31" s="1270"/>
      <c r="P31" s="1270"/>
      <c r="Q31" s="1270"/>
      <c r="R31" s="1271"/>
      <c r="S31" s="181"/>
    </row>
    <row r="32" spans="1:19" ht="13.5" customHeight="1">
      <c r="A32" s="1229"/>
      <c r="B32" s="420"/>
      <c r="C32" s="1353"/>
      <c r="D32" s="1269" t="s">
        <v>431</v>
      </c>
      <c r="E32" s="1270"/>
      <c r="F32" s="1270"/>
      <c r="G32" s="1270"/>
      <c r="H32" s="1270"/>
      <c r="I32" s="1270"/>
      <c r="J32" s="1270"/>
      <c r="K32" s="1270"/>
      <c r="L32" s="1270"/>
      <c r="M32" s="1270"/>
      <c r="N32" s="1270"/>
      <c r="O32" s="1270"/>
      <c r="P32" s="1270"/>
      <c r="Q32" s="1270"/>
      <c r="R32" s="1271"/>
      <c r="S32" s="181"/>
    </row>
    <row r="33" spans="1:19" ht="13.5" customHeight="1">
      <c r="A33" s="1229"/>
      <c r="B33" s="420"/>
      <c r="C33" s="1353"/>
      <c r="D33" s="1269" t="s">
        <v>432</v>
      </c>
      <c r="E33" s="1270"/>
      <c r="F33" s="1270"/>
      <c r="G33" s="1270"/>
      <c r="H33" s="1270"/>
      <c r="I33" s="1270"/>
      <c r="J33" s="1270"/>
      <c r="K33" s="1270"/>
      <c r="L33" s="1270"/>
      <c r="M33" s="1270"/>
      <c r="N33" s="1270"/>
      <c r="O33" s="1270"/>
      <c r="P33" s="1270"/>
      <c r="Q33" s="1270"/>
      <c r="R33" s="1271"/>
      <c r="S33" s="181"/>
    </row>
    <row r="34" spans="1:19" ht="13.5" customHeight="1">
      <c r="A34" s="1229"/>
      <c r="B34" s="421"/>
      <c r="C34" s="1363"/>
      <c r="D34" s="1464" t="s">
        <v>433</v>
      </c>
      <c r="E34" s="1465"/>
      <c r="F34" s="1465"/>
      <c r="G34" s="1465"/>
      <c r="H34" s="1465"/>
      <c r="I34" s="1465"/>
      <c r="J34" s="1465"/>
      <c r="K34" s="1465"/>
      <c r="L34" s="1465"/>
      <c r="M34" s="1465"/>
      <c r="N34" s="1465"/>
      <c r="O34" s="1465"/>
      <c r="P34" s="1465"/>
      <c r="Q34" s="1465"/>
      <c r="R34" s="1466"/>
      <c r="S34" s="182"/>
    </row>
    <row r="35" spans="1:19" ht="13.5" customHeight="1">
      <c r="A35" s="1229"/>
      <c r="B35" s="1233" t="s">
        <v>117</v>
      </c>
      <c r="C35" s="1234"/>
      <c r="D35" s="1234"/>
      <c r="E35" s="1234"/>
      <c r="F35" s="1234"/>
      <c r="G35" s="1234"/>
      <c r="H35" s="1234"/>
      <c r="I35" s="1234"/>
      <c r="J35" s="1234"/>
      <c r="K35" s="1234"/>
      <c r="L35" s="1234"/>
      <c r="M35" s="1234"/>
      <c r="N35" s="1234"/>
      <c r="O35" s="1234"/>
      <c r="P35" s="1234"/>
      <c r="Q35" s="1234"/>
      <c r="R35" s="1235"/>
      <c r="S35" s="179"/>
    </row>
    <row r="36" spans="1:19" ht="13.5" customHeight="1">
      <c r="A36" s="1229"/>
      <c r="B36" s="420"/>
      <c r="C36" s="1352" t="s">
        <v>443</v>
      </c>
      <c r="D36" s="1336" t="s">
        <v>429</v>
      </c>
      <c r="E36" s="1337"/>
      <c r="F36" s="1337"/>
      <c r="G36" s="1337"/>
      <c r="H36" s="1337"/>
      <c r="I36" s="1337"/>
      <c r="J36" s="1337"/>
      <c r="K36" s="1337"/>
      <c r="L36" s="1337"/>
      <c r="M36" s="1337"/>
      <c r="N36" s="1337"/>
      <c r="O36" s="1337"/>
      <c r="P36" s="1337"/>
      <c r="Q36" s="1337"/>
      <c r="R36" s="1338"/>
      <c r="S36" s="180"/>
    </row>
    <row r="37" spans="1:19" ht="13.5" customHeight="1">
      <c r="A37" s="1229"/>
      <c r="B37" s="420"/>
      <c r="C37" s="1353"/>
      <c r="D37" s="1269" t="s">
        <v>430</v>
      </c>
      <c r="E37" s="1270"/>
      <c r="F37" s="1270"/>
      <c r="G37" s="1270"/>
      <c r="H37" s="1270"/>
      <c r="I37" s="1270"/>
      <c r="J37" s="1270"/>
      <c r="K37" s="1270"/>
      <c r="L37" s="1270"/>
      <c r="M37" s="1270"/>
      <c r="N37" s="1270"/>
      <c r="O37" s="1270"/>
      <c r="P37" s="1270"/>
      <c r="Q37" s="1270"/>
      <c r="R37" s="1271"/>
      <c r="S37" s="181"/>
    </row>
    <row r="38" spans="1:19" ht="13.5" customHeight="1">
      <c r="A38" s="1229"/>
      <c r="B38" s="420"/>
      <c r="C38" s="1353"/>
      <c r="D38" s="1269" t="s">
        <v>431</v>
      </c>
      <c r="E38" s="1270"/>
      <c r="F38" s="1270"/>
      <c r="G38" s="1270"/>
      <c r="H38" s="1270"/>
      <c r="I38" s="1270"/>
      <c r="J38" s="1270"/>
      <c r="K38" s="1270"/>
      <c r="L38" s="1270"/>
      <c r="M38" s="1270"/>
      <c r="N38" s="1270"/>
      <c r="O38" s="1270"/>
      <c r="P38" s="1270"/>
      <c r="Q38" s="1270"/>
      <c r="R38" s="1271"/>
      <c r="S38" s="181"/>
    </row>
    <row r="39" spans="1:19" ht="13.5" customHeight="1">
      <c r="A39" s="1229"/>
      <c r="B39" s="420"/>
      <c r="C39" s="1353"/>
      <c r="D39" s="1269" t="s">
        <v>432</v>
      </c>
      <c r="E39" s="1270"/>
      <c r="F39" s="1270"/>
      <c r="G39" s="1270"/>
      <c r="H39" s="1270"/>
      <c r="I39" s="1270"/>
      <c r="J39" s="1270"/>
      <c r="K39" s="1270"/>
      <c r="L39" s="1270"/>
      <c r="M39" s="1270"/>
      <c r="N39" s="1270"/>
      <c r="O39" s="1270"/>
      <c r="P39" s="1270"/>
      <c r="Q39" s="1270"/>
      <c r="R39" s="1271"/>
      <c r="S39" s="181"/>
    </row>
    <row r="40" spans="1:19" ht="13.5" customHeight="1" thickBot="1">
      <c r="A40" s="1230"/>
      <c r="B40" s="423"/>
      <c r="C40" s="1056"/>
      <c r="D40" s="1349" t="s">
        <v>433</v>
      </c>
      <c r="E40" s="1350"/>
      <c r="F40" s="1350"/>
      <c r="G40" s="1350"/>
      <c r="H40" s="1350"/>
      <c r="I40" s="1350"/>
      <c r="J40" s="1350"/>
      <c r="K40" s="1350"/>
      <c r="L40" s="1350"/>
      <c r="M40" s="1350"/>
      <c r="N40" s="1350"/>
      <c r="O40" s="1350"/>
      <c r="P40" s="1350"/>
      <c r="Q40" s="1350"/>
      <c r="R40" s="1351"/>
      <c r="S40" s="183"/>
    </row>
    <row r="41" spans="1:19" ht="19.5" customHeight="1">
      <c r="A41" s="483" t="s">
        <v>444</v>
      </c>
      <c r="B41" s="472"/>
      <c r="C41" s="472"/>
      <c r="D41" s="472"/>
      <c r="E41" s="472"/>
      <c r="F41" s="472"/>
      <c r="G41" s="472"/>
      <c r="H41" s="472"/>
      <c r="I41" s="472"/>
      <c r="J41" s="472"/>
      <c r="K41" s="472"/>
      <c r="L41" s="472"/>
      <c r="M41" s="472"/>
      <c r="N41" s="472"/>
      <c r="O41" s="472"/>
      <c r="P41" s="472"/>
      <c r="Q41" s="472"/>
      <c r="R41" s="472"/>
      <c r="S41" s="472"/>
    </row>
    <row r="42" spans="1:19" ht="11.25">
      <c r="A42" s="483"/>
      <c r="B42" s="472"/>
      <c r="C42" s="1467" t="s">
        <v>253</v>
      </c>
      <c r="D42" s="1467"/>
      <c r="E42" s="1468" t="s">
        <v>257</v>
      </c>
      <c r="F42" s="1468"/>
      <c r="G42" s="1468"/>
      <c r="H42" s="1468"/>
      <c r="I42" s="1468"/>
      <c r="J42" s="1468"/>
      <c r="K42" s="1468"/>
      <c r="L42" s="472"/>
      <c r="M42" s="472"/>
      <c r="N42" s="472"/>
      <c r="O42" s="472"/>
      <c r="P42" s="472"/>
      <c r="Q42" s="472"/>
      <c r="R42" s="472"/>
      <c r="S42" s="472"/>
    </row>
    <row r="43" spans="1:19" ht="11.25">
      <c r="A43" s="483"/>
      <c r="B43" s="472"/>
      <c r="C43" s="1467"/>
      <c r="D43" s="1467"/>
      <c r="E43" s="1469">
        <v>4</v>
      </c>
      <c r="F43" s="1469"/>
      <c r="G43" s="1469"/>
      <c r="H43" s="1469"/>
      <c r="I43" s="1469"/>
      <c r="J43" s="1469"/>
      <c r="K43" s="1469"/>
      <c r="L43" s="472"/>
      <c r="M43" s="472"/>
      <c r="N43" s="472"/>
      <c r="O43" s="472"/>
      <c r="P43" s="472"/>
      <c r="Q43" s="472"/>
      <c r="R43" s="472"/>
      <c r="S43" s="472"/>
    </row>
    <row r="44" spans="1:10" ht="11.25">
      <c r="A44" s="484"/>
      <c r="B44" s="485"/>
      <c r="C44" s="485"/>
      <c r="D44" s="483"/>
      <c r="E44" s="483"/>
      <c r="F44" s="483"/>
      <c r="G44" s="483"/>
      <c r="H44" s="483"/>
      <c r="I44" s="483"/>
      <c r="J44" s="483"/>
    </row>
    <row r="45" spans="1:19" ht="11.25" customHeight="1">
      <c r="A45" s="581"/>
      <c r="B45" s="487"/>
      <c r="C45" s="487"/>
      <c r="D45" s="487"/>
      <c r="E45" s="541"/>
      <c r="F45" s="487"/>
      <c r="G45" s="487"/>
      <c r="H45" s="487"/>
      <c r="I45" s="487"/>
      <c r="J45" s="487"/>
      <c r="K45" s="487"/>
      <c r="L45" s="487"/>
      <c r="M45" s="487"/>
      <c r="N45" s="487"/>
      <c r="O45" s="541"/>
      <c r="P45" s="541"/>
      <c r="Q45" s="541"/>
      <c r="R45" s="541"/>
      <c r="S45" s="541"/>
    </row>
    <row r="46" spans="1:19" ht="13.5" customHeight="1">
      <c r="A46" s="581"/>
      <c r="B46" s="487"/>
      <c r="C46" s="487"/>
      <c r="D46" s="487"/>
      <c r="E46" s="541"/>
      <c r="F46" s="487"/>
      <c r="G46" s="487"/>
      <c r="H46" s="487"/>
      <c r="I46" s="487"/>
      <c r="J46" s="487"/>
      <c r="K46" s="487"/>
      <c r="L46" s="487"/>
      <c r="M46" s="487"/>
      <c r="N46" s="541"/>
      <c r="O46" s="541"/>
      <c r="P46" s="541"/>
      <c r="Q46" s="541"/>
      <c r="R46" s="541"/>
      <c r="S46" s="541"/>
    </row>
    <row r="47" spans="1:19" ht="12.75" customHeight="1">
      <c r="A47" s="581"/>
      <c r="B47" s="487"/>
      <c r="C47" s="487"/>
      <c r="D47" s="487"/>
      <c r="E47" s="541"/>
      <c r="F47" s="534"/>
      <c r="G47" s="534"/>
      <c r="H47" s="534"/>
      <c r="I47" s="534"/>
      <c r="J47" s="534"/>
      <c r="K47" s="487"/>
      <c r="L47" s="487"/>
      <c r="M47" s="487"/>
      <c r="N47" s="541"/>
      <c r="O47" s="541"/>
      <c r="P47" s="541"/>
      <c r="Q47" s="541"/>
      <c r="R47" s="541"/>
      <c r="S47" s="541"/>
    </row>
    <row r="48" spans="1:19" ht="11.25">
      <c r="A48" s="581"/>
      <c r="B48" s="487"/>
      <c r="C48" s="487"/>
      <c r="D48" s="487"/>
      <c r="E48" s="534"/>
      <c r="F48" s="534"/>
      <c r="G48" s="534"/>
      <c r="H48" s="534"/>
      <c r="I48" s="534"/>
      <c r="J48" s="534"/>
      <c r="K48" s="534"/>
      <c r="L48" s="534"/>
      <c r="M48" s="534"/>
      <c r="N48" s="534"/>
      <c r="O48" s="534"/>
      <c r="P48" s="487"/>
      <c r="Q48" s="487"/>
      <c r="R48" s="487"/>
      <c r="S48" s="487"/>
    </row>
    <row r="49" spans="1:32" ht="11.25">
      <c r="A49" s="581"/>
      <c r="B49" s="487"/>
      <c r="C49" s="487"/>
      <c r="D49" s="487"/>
      <c r="E49" s="534"/>
      <c r="F49" s="534"/>
      <c r="G49" s="534"/>
      <c r="H49" s="534"/>
      <c r="I49" s="534"/>
      <c r="J49" s="534"/>
      <c r="K49" s="534"/>
      <c r="L49" s="534"/>
      <c r="M49" s="534"/>
      <c r="N49" s="534"/>
      <c r="O49" s="534"/>
      <c r="P49" s="487"/>
      <c r="Q49" s="487"/>
      <c r="R49" s="487"/>
      <c r="S49" s="487"/>
      <c r="W49" s="1454"/>
      <c r="X49" s="1454"/>
      <c r="Y49" s="1454"/>
      <c r="Z49" s="1454"/>
      <c r="AA49" s="1454"/>
      <c r="AB49" s="1454"/>
      <c r="AC49" s="1454"/>
      <c r="AD49" s="1454"/>
      <c r="AE49" s="1454"/>
      <c r="AF49" s="1454"/>
    </row>
    <row r="50" spans="1:31" ht="13.5" customHeight="1">
      <c r="A50" s="581"/>
      <c r="B50" s="582"/>
      <c r="C50" s="582"/>
      <c r="D50" s="582"/>
      <c r="E50" s="583"/>
      <c r="F50" s="583"/>
      <c r="G50" s="583"/>
      <c r="H50" s="583"/>
      <c r="I50" s="583"/>
      <c r="J50" s="583"/>
      <c r="K50" s="583"/>
      <c r="L50" s="583"/>
      <c r="M50" s="583"/>
      <c r="N50" s="583"/>
      <c r="O50" s="583"/>
      <c r="P50" s="582"/>
      <c r="Q50" s="582"/>
      <c r="R50" s="582"/>
      <c r="S50" s="582"/>
      <c r="AA50" s="486"/>
      <c r="AC50" s="486"/>
      <c r="AE50" s="486"/>
    </row>
    <row r="51" spans="1:31" ht="13.5" customHeight="1">
      <c r="A51" s="581"/>
      <c r="B51" s="582"/>
      <c r="C51" s="582"/>
      <c r="D51" s="582"/>
      <c r="E51" s="583"/>
      <c r="F51" s="583"/>
      <c r="G51" s="583"/>
      <c r="H51" s="583"/>
      <c r="I51" s="583"/>
      <c r="J51" s="583"/>
      <c r="K51" s="583"/>
      <c r="L51" s="583"/>
      <c r="M51" s="583"/>
      <c r="N51" s="583"/>
      <c r="O51" s="583"/>
      <c r="P51" s="582"/>
      <c r="Q51" s="582"/>
      <c r="R51" s="582"/>
      <c r="S51" s="582"/>
      <c r="AA51" s="486"/>
      <c r="AC51" s="486"/>
      <c r="AE51" s="486"/>
    </row>
    <row r="52" spans="1:31" ht="13.5" customHeight="1">
      <c r="A52" s="581"/>
      <c r="B52" s="582"/>
      <c r="C52" s="582"/>
      <c r="D52" s="582"/>
      <c r="E52" s="583"/>
      <c r="F52" s="583"/>
      <c r="G52" s="583"/>
      <c r="H52" s="583"/>
      <c r="I52" s="583"/>
      <c r="J52" s="583"/>
      <c r="K52" s="583"/>
      <c r="L52" s="583"/>
      <c r="M52" s="583"/>
      <c r="N52" s="583"/>
      <c r="O52" s="583"/>
      <c r="P52" s="582"/>
      <c r="Q52" s="582"/>
      <c r="R52" s="582"/>
      <c r="S52" s="582"/>
      <c r="AA52" s="486"/>
      <c r="AC52" s="486"/>
      <c r="AE52" s="486"/>
    </row>
    <row r="53" spans="1:31" ht="13.5" customHeight="1">
      <c r="A53" s="581"/>
      <c r="B53" s="582"/>
      <c r="C53" s="582"/>
      <c r="D53" s="582"/>
      <c r="E53" s="583"/>
      <c r="F53" s="583"/>
      <c r="G53" s="583"/>
      <c r="H53" s="583"/>
      <c r="I53" s="583"/>
      <c r="J53" s="583"/>
      <c r="K53" s="583"/>
      <c r="L53" s="583"/>
      <c r="M53" s="583"/>
      <c r="N53" s="583"/>
      <c r="O53" s="583"/>
      <c r="P53" s="582"/>
      <c r="Q53" s="582"/>
      <c r="R53" s="582"/>
      <c r="S53" s="582"/>
      <c r="AA53" s="486"/>
      <c r="AC53" s="486"/>
      <c r="AE53" s="486"/>
    </row>
    <row r="54" spans="1:31" ht="13.5" customHeight="1">
      <c r="A54" s="581"/>
      <c r="B54" s="582"/>
      <c r="C54" s="582"/>
      <c r="D54" s="582"/>
      <c r="E54" s="583"/>
      <c r="F54" s="583"/>
      <c r="G54" s="583"/>
      <c r="H54" s="583"/>
      <c r="I54" s="583"/>
      <c r="J54" s="583"/>
      <c r="K54" s="583"/>
      <c r="L54" s="583"/>
      <c r="M54" s="583"/>
      <c r="N54" s="583"/>
      <c r="O54" s="583"/>
      <c r="P54" s="582"/>
      <c r="Q54" s="582"/>
      <c r="R54" s="582"/>
      <c r="S54" s="582"/>
      <c r="AA54" s="486"/>
      <c r="AC54" s="486"/>
      <c r="AE54" s="486"/>
    </row>
    <row r="55" spans="1:19" ht="12" customHeight="1">
      <c r="A55" s="584"/>
      <c r="B55" s="584"/>
      <c r="C55" s="584"/>
      <c r="D55" s="584"/>
      <c r="E55" s="584"/>
      <c r="F55" s="584"/>
      <c r="G55" s="584"/>
      <c r="H55" s="584"/>
      <c r="I55" s="584"/>
      <c r="J55" s="584"/>
      <c r="K55" s="584"/>
      <c r="L55" s="584"/>
      <c r="M55" s="584"/>
      <c r="N55" s="584"/>
      <c r="O55" s="584"/>
      <c r="P55" s="584"/>
      <c r="Q55" s="584"/>
      <c r="R55" s="584"/>
      <c r="S55" s="584"/>
    </row>
    <row r="56" spans="1:19" ht="12" customHeight="1">
      <c r="A56" s="584"/>
      <c r="B56" s="584"/>
      <c r="C56" s="584"/>
      <c r="D56" s="584"/>
      <c r="E56" s="584"/>
      <c r="F56" s="584"/>
      <c r="G56" s="584"/>
      <c r="H56" s="584"/>
      <c r="I56" s="584"/>
      <c r="J56" s="584"/>
      <c r="K56" s="584"/>
      <c r="L56" s="584"/>
      <c r="M56" s="584"/>
      <c r="N56" s="584"/>
      <c r="O56" s="584"/>
      <c r="P56" s="584"/>
      <c r="Q56" s="584"/>
      <c r="R56" s="584"/>
      <c r="S56" s="584"/>
    </row>
    <row r="57" spans="1:19" ht="12" customHeight="1">
      <c r="A57" s="584"/>
      <c r="B57" s="584"/>
      <c r="C57" s="584"/>
      <c r="D57" s="584"/>
      <c r="E57" s="584"/>
      <c r="F57" s="584"/>
      <c r="G57" s="584"/>
      <c r="H57" s="584"/>
      <c r="I57" s="584"/>
      <c r="J57" s="584"/>
      <c r="K57" s="584"/>
      <c r="L57" s="584"/>
      <c r="M57" s="584"/>
      <c r="N57" s="584"/>
      <c r="O57" s="584"/>
      <c r="P57" s="584"/>
      <c r="Q57" s="584"/>
      <c r="R57" s="584"/>
      <c r="S57" s="584"/>
    </row>
    <row r="58" spans="1:19" ht="12" customHeight="1">
      <c r="A58" s="584"/>
      <c r="B58" s="584"/>
      <c r="C58" s="584"/>
      <c r="D58" s="584"/>
      <c r="E58" s="584"/>
      <c r="F58" s="584"/>
      <c r="G58" s="584"/>
      <c r="H58" s="584"/>
      <c r="I58" s="584"/>
      <c r="J58" s="584"/>
      <c r="K58" s="584"/>
      <c r="L58" s="584"/>
      <c r="M58" s="584"/>
      <c r="N58" s="584"/>
      <c r="O58" s="584"/>
      <c r="P58" s="584"/>
      <c r="Q58" s="584"/>
      <c r="R58" s="584"/>
      <c r="S58" s="584"/>
    </row>
    <row r="59" spans="1:19" ht="12" customHeight="1">
      <c r="A59" s="576"/>
      <c r="B59" s="576"/>
      <c r="C59" s="576"/>
      <c r="D59" s="576"/>
      <c r="E59" s="576"/>
      <c r="F59" s="576"/>
      <c r="G59" s="576"/>
      <c r="H59" s="576"/>
      <c r="I59" s="576"/>
      <c r="J59" s="576"/>
      <c r="K59" s="576"/>
      <c r="L59" s="576"/>
      <c r="M59" s="576"/>
      <c r="N59" s="576"/>
      <c r="O59" s="576"/>
      <c r="P59" s="576"/>
      <c r="Q59" s="576"/>
      <c r="R59" s="585"/>
      <c r="S59" s="585"/>
    </row>
    <row r="60" spans="1:19" ht="12" customHeight="1">
      <c r="A60" s="576"/>
      <c r="B60" s="576"/>
      <c r="C60" s="577"/>
      <c r="D60" s="576"/>
      <c r="E60" s="576"/>
      <c r="F60" s="576"/>
      <c r="G60" s="576"/>
      <c r="H60" s="576"/>
      <c r="I60" s="576"/>
      <c r="J60" s="576"/>
      <c r="K60" s="576"/>
      <c r="L60" s="576"/>
      <c r="M60" s="576"/>
      <c r="N60" s="576"/>
      <c r="O60" s="576"/>
      <c r="P60" s="576"/>
      <c r="Q60" s="576"/>
      <c r="R60" s="585"/>
      <c r="S60" s="585"/>
    </row>
    <row r="61" spans="1:19" ht="12" customHeight="1">
      <c r="A61" s="567"/>
      <c r="B61" s="567"/>
      <c r="C61" s="567"/>
      <c r="D61" s="567"/>
      <c r="E61" s="567"/>
      <c r="F61" s="567"/>
      <c r="G61" s="567"/>
      <c r="H61" s="567"/>
      <c r="I61" s="567"/>
      <c r="J61" s="567"/>
      <c r="K61" s="567"/>
      <c r="L61" s="567"/>
      <c r="M61" s="567"/>
      <c r="N61" s="567"/>
      <c r="O61" s="567"/>
      <c r="P61" s="567"/>
      <c r="Q61" s="567"/>
      <c r="R61" s="585"/>
      <c r="S61" s="585"/>
    </row>
    <row r="62" spans="1:19" ht="12" customHeight="1">
      <c r="A62" s="567"/>
      <c r="B62" s="567"/>
      <c r="C62" s="567"/>
      <c r="D62" s="567"/>
      <c r="E62" s="567"/>
      <c r="F62" s="567"/>
      <c r="G62" s="567"/>
      <c r="H62" s="567"/>
      <c r="I62" s="567"/>
      <c r="J62" s="567"/>
      <c r="K62" s="567"/>
      <c r="L62" s="567"/>
      <c r="M62" s="567"/>
      <c r="N62" s="567"/>
      <c r="O62" s="567"/>
      <c r="P62" s="567"/>
      <c r="Q62" s="567"/>
      <c r="R62" s="585"/>
      <c r="S62" s="585"/>
    </row>
    <row r="63" spans="1:19" ht="12" customHeight="1">
      <c r="A63" s="567"/>
      <c r="B63" s="567"/>
      <c r="C63" s="567"/>
      <c r="D63" s="567"/>
      <c r="E63" s="567"/>
      <c r="F63" s="567"/>
      <c r="G63" s="567"/>
      <c r="H63" s="567"/>
      <c r="I63" s="567"/>
      <c r="J63" s="567"/>
      <c r="K63" s="567"/>
      <c r="L63" s="567"/>
      <c r="M63" s="567"/>
      <c r="N63" s="567"/>
      <c r="O63" s="567"/>
      <c r="P63" s="567"/>
      <c r="Q63" s="567"/>
      <c r="R63" s="585"/>
      <c r="S63" s="585"/>
    </row>
  </sheetData>
  <sheetProtection/>
  <mergeCells count="97">
    <mergeCell ref="B27:I27"/>
    <mergeCell ref="F20:F21"/>
    <mergeCell ref="B29:R29"/>
    <mergeCell ref="I20:I21"/>
    <mergeCell ref="J20:J21"/>
    <mergeCell ref="B23:D24"/>
    <mergeCell ref="O20:S21"/>
    <mergeCell ref="O23:S23"/>
    <mergeCell ref="H23:H24"/>
    <mergeCell ref="B19:D19"/>
    <mergeCell ref="B20:D21"/>
    <mergeCell ref="E20:E21"/>
    <mergeCell ref="B17:D17"/>
    <mergeCell ref="K17:M17"/>
    <mergeCell ref="K23:M23"/>
    <mergeCell ref="G20:G21"/>
    <mergeCell ref="G23:G24"/>
    <mergeCell ref="I23:I24"/>
    <mergeCell ref="K24:M24"/>
    <mergeCell ref="AE49:AF49"/>
    <mergeCell ref="Y49:Z49"/>
    <mergeCell ref="W49:X49"/>
    <mergeCell ref="D39:R39"/>
    <mergeCell ref="D40:R40"/>
    <mergeCell ref="D33:R33"/>
    <mergeCell ref="D34:R34"/>
    <mergeCell ref="C42:D43"/>
    <mergeCell ref="E42:K42"/>
    <mergeCell ref="E43:K43"/>
    <mergeCell ref="B16:D16"/>
    <mergeCell ref="M9:O9"/>
    <mergeCell ref="K19:M19"/>
    <mergeCell ref="AA49:AB49"/>
    <mergeCell ref="AC49:AD49"/>
    <mergeCell ref="H20:H21"/>
    <mergeCell ref="D38:R38"/>
    <mergeCell ref="U17:V17"/>
    <mergeCell ref="B18:D18"/>
    <mergeCell ref="B14:D14"/>
    <mergeCell ref="K15:M15"/>
    <mergeCell ref="O16:S16"/>
    <mergeCell ref="A7:A13"/>
    <mergeCell ref="B8:D8"/>
    <mergeCell ref="B10:D10"/>
    <mergeCell ref="B11:D11"/>
    <mergeCell ref="A14:A24"/>
    <mergeCell ref="K16:M16"/>
    <mergeCell ref="B15:D15"/>
    <mergeCell ref="B7:D7"/>
    <mergeCell ref="B13:D13"/>
    <mergeCell ref="M13:O13"/>
    <mergeCell ref="D31:R31"/>
    <mergeCell ref="B35:R35"/>
    <mergeCell ref="K25:S28"/>
    <mergeCell ref="K18:M18"/>
    <mergeCell ref="K20:M21"/>
    <mergeCell ref="D30:R30"/>
    <mergeCell ref="O18:S18"/>
    <mergeCell ref="O19:S19"/>
    <mergeCell ref="L5:S5"/>
    <mergeCell ref="L6:O6"/>
    <mergeCell ref="K3:L3"/>
    <mergeCell ref="R6:S6"/>
    <mergeCell ref="M8:O8"/>
    <mergeCell ref="M3:S3"/>
    <mergeCell ref="K4:L4"/>
    <mergeCell ref="M4:S4"/>
    <mergeCell ref="B6:D6"/>
    <mergeCell ref="N20:N21"/>
    <mergeCell ref="F23:F24"/>
    <mergeCell ref="J23:J24"/>
    <mergeCell ref="C36:C40"/>
    <mergeCell ref="D36:R36"/>
    <mergeCell ref="P6:Q6"/>
    <mergeCell ref="K14:S14"/>
    <mergeCell ref="P8:Q8"/>
    <mergeCell ref="P13:Q13"/>
    <mergeCell ref="B5:D5"/>
    <mergeCell ref="D37:R37"/>
    <mergeCell ref="A25:A28"/>
    <mergeCell ref="B25:I25"/>
    <mergeCell ref="B26:I26"/>
    <mergeCell ref="O15:S15"/>
    <mergeCell ref="O17:S17"/>
    <mergeCell ref="B28:I28"/>
    <mergeCell ref="D32:R32"/>
    <mergeCell ref="C30:C34"/>
    <mergeCell ref="A29:A40"/>
    <mergeCell ref="A1:E2"/>
    <mergeCell ref="F1:R2"/>
    <mergeCell ref="B22:D22"/>
    <mergeCell ref="K22:S22"/>
    <mergeCell ref="E23:E24"/>
    <mergeCell ref="N24:S24"/>
    <mergeCell ref="P9:Q9"/>
    <mergeCell ref="B9:D9"/>
    <mergeCell ref="B12:D12"/>
  </mergeCells>
  <conditionalFormatting sqref="E7:J12">
    <cfRule type="cellIs" priority="93" dxfId="323" operator="equal" stopIfTrue="1">
      <formula>0</formula>
    </cfRule>
  </conditionalFormatting>
  <conditionalFormatting sqref="P6:Q6">
    <cfRule type="cellIs" priority="81" dxfId="323" operator="equal" stopIfTrue="1">
      <formula>0</formula>
    </cfRule>
  </conditionalFormatting>
  <conditionalFormatting sqref="P8:Q9">
    <cfRule type="cellIs" priority="80" dxfId="323" operator="equal" stopIfTrue="1">
      <formula>0</formula>
    </cfRule>
  </conditionalFormatting>
  <conditionalFormatting sqref="P13:Q13">
    <cfRule type="cellIs" priority="79" dxfId="323" operator="equal" stopIfTrue="1">
      <formula>0</formula>
    </cfRule>
  </conditionalFormatting>
  <conditionalFormatting sqref="J25:J28">
    <cfRule type="cellIs" priority="41" dxfId="323" operator="equal" stopIfTrue="1">
      <formula>0</formula>
    </cfRule>
  </conditionalFormatting>
  <conditionalFormatting sqref="E14:J16 E17 E18:J21">
    <cfRule type="cellIs" priority="40" dxfId="323" operator="equal" stopIfTrue="1">
      <formula>0</formula>
    </cfRule>
  </conditionalFormatting>
  <conditionalFormatting sqref="H17">
    <cfRule type="cellIs" priority="33" dxfId="323" operator="equal" stopIfTrue="1">
      <formula>0</formula>
    </cfRule>
  </conditionalFormatting>
  <conditionalFormatting sqref="F17">
    <cfRule type="cellIs" priority="35" dxfId="323" operator="equal" stopIfTrue="1">
      <formula>0</formula>
    </cfRule>
  </conditionalFormatting>
  <conditionalFormatting sqref="G17">
    <cfRule type="cellIs" priority="34" dxfId="323" operator="equal" stopIfTrue="1">
      <formula>0</formula>
    </cfRule>
  </conditionalFormatting>
  <conditionalFormatting sqref="I17">
    <cfRule type="cellIs" priority="32" dxfId="323" operator="equal" stopIfTrue="1">
      <formula>0</formula>
    </cfRule>
  </conditionalFormatting>
  <conditionalFormatting sqref="N16:S17 N18:N19">
    <cfRule type="cellIs" priority="20" dxfId="323" operator="equal" stopIfTrue="1">
      <formula>0</formula>
    </cfRule>
  </conditionalFormatting>
  <conditionalFormatting sqref="J17">
    <cfRule type="cellIs" priority="31" dxfId="323" operator="equal" stopIfTrue="1">
      <formula>0</formula>
    </cfRule>
  </conditionalFormatting>
  <conditionalFormatting sqref="O18:S18">
    <cfRule type="cellIs" priority="17" dxfId="323" operator="equal" stopIfTrue="1">
      <formula>0</formula>
    </cfRule>
  </conditionalFormatting>
  <conditionalFormatting sqref="N20:O20">
    <cfRule type="cellIs" priority="18" dxfId="323" operator="equal" stopIfTrue="1">
      <formula>0</formula>
    </cfRule>
  </conditionalFormatting>
  <conditionalFormatting sqref="O19:S19">
    <cfRule type="cellIs" priority="16" dxfId="323" operator="equal" stopIfTrue="1">
      <formula>0</formula>
    </cfRule>
  </conditionalFormatting>
  <conditionalFormatting sqref="S35">
    <cfRule type="cellIs" priority="10" dxfId="323" operator="equal" stopIfTrue="1">
      <formula>0</formula>
    </cfRule>
  </conditionalFormatting>
  <conditionalFormatting sqref="S29">
    <cfRule type="cellIs" priority="11" dxfId="323" operator="equal" stopIfTrue="1">
      <formula>0</formula>
    </cfRule>
  </conditionalFormatting>
  <conditionalFormatting sqref="S30:S34">
    <cfRule type="expression" priority="9" dxfId="4" stopIfTrue="1">
      <formula>$S$29="○"</formula>
    </cfRule>
  </conditionalFormatting>
  <conditionalFormatting sqref="S36:S40">
    <cfRule type="expression" priority="8" dxfId="4" stopIfTrue="1">
      <formula>$S$35="○"</formula>
    </cfRule>
  </conditionalFormatting>
  <conditionalFormatting sqref="E23:J23">
    <cfRule type="cellIs" priority="6" dxfId="324" operator="equal" stopIfTrue="1">
      <formula>0</formula>
    </cfRule>
  </conditionalFormatting>
  <conditionalFormatting sqref="O23">
    <cfRule type="cellIs" priority="5" dxfId="324" operator="equal" stopIfTrue="1">
      <formula>0</formula>
    </cfRule>
  </conditionalFormatting>
  <conditionalFormatting sqref="N23">
    <cfRule type="cellIs" priority="3" dxfId="0" operator="equal" stopIfTrue="1">
      <formula>0</formula>
    </cfRule>
  </conditionalFormatting>
  <conditionalFormatting sqref="N24">
    <cfRule type="cellIs" priority="1" dxfId="323" operator="equal" stopIfTrue="1">
      <formula>0</formula>
    </cfRule>
  </conditionalFormatting>
  <dataValidations count="8">
    <dataValidation type="list" allowBlank="1" showInputMessage="1" showErrorMessage="1" sqref="N16:N20 S29:S40">
      <formula1>"○"</formula1>
    </dataValidation>
    <dataValidation type="list" allowBlank="1" showInputMessage="1" showErrorMessage="1" sqref="N20">
      <formula1>○</formula1>
    </dataValidation>
    <dataValidation type="list" allowBlank="1" showInputMessage="1" showErrorMessage="1" sqref="P6:Q6 E7:J12 E14:J21 P13:Q13 M50:O54 P8:Q9">
      <formula1>数値</formula1>
    </dataValidation>
    <dataValidation type="list" allowBlank="1" showInputMessage="1" showErrorMessage="1" promptTitle="当てはまるものに○" sqref="J25:J28">
      <formula1>"○"</formula1>
    </dataValidation>
    <dataValidation type="list" allowBlank="1" showInputMessage="1" showErrorMessage="1" sqref="L50:L54">
      <formula1>"男,女"</formula1>
    </dataValidation>
    <dataValidation type="list" allowBlank="1" showInputMessage="1" showErrorMessage="1" sqref="P50:S54 N23">
      <formula1>"有,無"</formula1>
    </dataValidation>
    <dataValidation type="list" allowBlank="1" showInputMessage="1" sqref="E50:J54">
      <formula1>○</formula1>
    </dataValidation>
    <dataValidation type="list" allowBlank="1" showInputMessage="1" showErrorMessage="1" sqref="K50:K54">
      <formula1>年齢</formula1>
    </dataValidation>
  </dataValidations>
  <printOptions horizontalCentered="1"/>
  <pageMargins left="0.7874015748031497" right="0.5118110236220472" top="0.5905511811023623" bottom="0.4724409448818898" header="0.5118110236220472" footer="0.3937007874015748"/>
  <pageSetup fitToHeight="1" fitToWidth="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A1:AF62"/>
  <sheetViews>
    <sheetView view="pageBreakPreview" zoomScaleSheetLayoutView="100" zoomScalePageLayoutView="0" workbookViewId="0" topLeftCell="A1">
      <selection activeCell="K22" sqref="K22:S24"/>
    </sheetView>
  </sheetViews>
  <sheetFormatPr defaultColWidth="4.625" defaultRowHeight="13.5"/>
  <cols>
    <col min="1" max="1" width="6.125" style="408" customWidth="1"/>
    <col min="2" max="17" width="4.625" style="408" customWidth="1"/>
    <col min="18" max="19" width="5.125" style="408" customWidth="1"/>
    <col min="20" max="21" width="4.625" style="408" customWidth="1"/>
    <col min="22" max="22" width="16.75390625" style="408" customWidth="1"/>
    <col min="23" max="16384" width="4.625" style="408" customWidth="1"/>
  </cols>
  <sheetData>
    <row r="1" spans="1:19" ht="13.5" customHeight="1">
      <c r="A1" s="1300" t="s">
        <v>533</v>
      </c>
      <c r="B1" s="1300"/>
      <c r="C1" s="1300"/>
      <c r="D1" s="1300"/>
      <c r="E1" s="1300"/>
      <c r="F1" s="1364" t="s">
        <v>470</v>
      </c>
      <c r="G1" s="1364"/>
      <c r="H1" s="1364"/>
      <c r="I1" s="1364"/>
      <c r="J1" s="1364"/>
      <c r="K1" s="1364"/>
      <c r="L1" s="1364"/>
      <c r="M1" s="1364"/>
      <c r="N1" s="1364"/>
      <c r="O1" s="1364"/>
      <c r="P1" s="1364"/>
      <c r="Q1" s="1364"/>
      <c r="R1" s="1364"/>
      <c r="S1" s="466"/>
    </row>
    <row r="2" spans="1:19" ht="17.25" customHeight="1" thickBot="1">
      <c r="A2" s="1300"/>
      <c r="B2" s="1300"/>
      <c r="C2" s="1300"/>
      <c r="D2" s="1300"/>
      <c r="E2" s="1300"/>
      <c r="F2" s="1364"/>
      <c r="G2" s="1364"/>
      <c r="H2" s="1364"/>
      <c r="I2" s="1364"/>
      <c r="J2" s="1364"/>
      <c r="K2" s="1364"/>
      <c r="L2" s="1364"/>
      <c r="M2" s="1364"/>
      <c r="N2" s="1364"/>
      <c r="O2" s="1364"/>
      <c r="P2" s="1364"/>
      <c r="Q2" s="1364"/>
      <c r="R2" s="1364"/>
      <c r="S2" s="466"/>
    </row>
    <row r="3" spans="1:19" ht="18" customHeight="1">
      <c r="A3" s="466"/>
      <c r="B3" s="466"/>
      <c r="C3" s="466"/>
      <c r="D3" s="466"/>
      <c r="E3" s="466"/>
      <c r="F3" s="466"/>
      <c r="G3" s="466"/>
      <c r="H3" s="466"/>
      <c r="I3" s="466"/>
      <c r="J3" s="466"/>
      <c r="K3" s="1409" t="s">
        <v>2</v>
      </c>
      <c r="L3" s="1410"/>
      <c r="M3" s="1410">
        <f>'表紙'!$G$14</f>
        <v>0</v>
      </c>
      <c r="N3" s="1410"/>
      <c r="O3" s="1410"/>
      <c r="P3" s="1410"/>
      <c r="Q3" s="1410"/>
      <c r="R3" s="1410"/>
      <c r="S3" s="1416"/>
    </row>
    <row r="4" spans="1:19" ht="18" customHeight="1" thickBot="1">
      <c r="A4" s="407" t="s">
        <v>534</v>
      </c>
      <c r="B4" s="466"/>
      <c r="C4" s="466"/>
      <c r="D4" s="466"/>
      <c r="E4" s="466"/>
      <c r="F4" s="466"/>
      <c r="G4" s="466"/>
      <c r="H4" s="466"/>
      <c r="I4" s="466"/>
      <c r="J4" s="466"/>
      <c r="K4" s="1417" t="s">
        <v>75</v>
      </c>
      <c r="L4" s="1418"/>
      <c r="M4" s="1418">
        <f>'表紙'!$G$16</f>
        <v>0</v>
      </c>
      <c r="N4" s="1418"/>
      <c r="O4" s="1418"/>
      <c r="P4" s="1418"/>
      <c r="Q4" s="1418"/>
      <c r="R4" s="1418"/>
      <c r="S4" s="1419"/>
    </row>
    <row r="5" spans="1:19" ht="13.5" customHeight="1" thickBot="1">
      <c r="A5" s="467"/>
      <c r="B5" s="1377" t="s">
        <v>42</v>
      </c>
      <c r="C5" s="1378"/>
      <c r="D5" s="1379"/>
      <c r="E5" s="468" t="s">
        <v>3</v>
      </c>
      <c r="F5" s="468" t="s">
        <v>4</v>
      </c>
      <c r="G5" s="468" t="s">
        <v>5</v>
      </c>
      <c r="H5" s="468" t="s">
        <v>6</v>
      </c>
      <c r="I5" s="468" t="s">
        <v>7</v>
      </c>
      <c r="J5" s="488" t="s">
        <v>8</v>
      </c>
      <c r="K5" s="469" t="s">
        <v>9</v>
      </c>
      <c r="L5" s="1404" t="s">
        <v>76</v>
      </c>
      <c r="M5" s="1405"/>
      <c r="N5" s="1405"/>
      <c r="O5" s="1405"/>
      <c r="P5" s="1405"/>
      <c r="Q5" s="1405"/>
      <c r="R5" s="1405"/>
      <c r="S5" s="1406"/>
    </row>
    <row r="6" spans="1:22" ht="27" customHeight="1" thickBot="1">
      <c r="A6" s="470" t="s">
        <v>86</v>
      </c>
      <c r="B6" s="1394" t="s">
        <v>85</v>
      </c>
      <c r="C6" s="1395"/>
      <c r="D6" s="1396"/>
      <c r="E6" s="559">
        <f aca="true" t="shared" si="0" ref="E6:J6">SUM(E7:E14)</f>
        <v>0</v>
      </c>
      <c r="F6" s="559">
        <f t="shared" si="0"/>
        <v>0</v>
      </c>
      <c r="G6" s="559">
        <f t="shared" si="0"/>
        <v>0</v>
      </c>
      <c r="H6" s="559">
        <f t="shared" si="0"/>
        <v>0</v>
      </c>
      <c r="I6" s="559">
        <f t="shared" si="0"/>
        <v>0</v>
      </c>
      <c r="J6" s="560">
        <f t="shared" si="0"/>
        <v>0</v>
      </c>
      <c r="K6" s="489">
        <f aca="true" t="shared" si="1" ref="K6:K15">SUM(E6:J6)</f>
        <v>0</v>
      </c>
      <c r="L6" s="1407" t="s">
        <v>261</v>
      </c>
      <c r="M6" s="1408"/>
      <c r="N6" s="1408"/>
      <c r="O6" s="1408"/>
      <c r="P6" s="1399"/>
      <c r="Q6" s="1400"/>
      <c r="R6" s="1502" t="s">
        <v>151</v>
      </c>
      <c r="S6" s="1503"/>
      <c r="V6" s="540">
        <f>IF(AND(OR('表紙'!$G$18="中学校",'表紙'!$G$18="義務教育学校後期",'表紙'!$G$18="中等教育学校"),'知的'!$G$6&gt;=1),"〇","")</f>
      </c>
    </row>
    <row r="7" spans="1:19" ht="13.5" customHeight="1">
      <c r="A7" s="1444" t="s">
        <v>46</v>
      </c>
      <c r="B7" s="1394" t="s">
        <v>16</v>
      </c>
      <c r="C7" s="1395"/>
      <c r="D7" s="1396"/>
      <c r="E7" s="623"/>
      <c r="F7" s="623"/>
      <c r="G7" s="623"/>
      <c r="H7" s="623"/>
      <c r="I7" s="623"/>
      <c r="J7" s="624"/>
      <c r="K7" s="629">
        <f t="shared" si="1"/>
        <v>0</v>
      </c>
      <c r="L7" s="1488" t="s">
        <v>418</v>
      </c>
      <c r="M7" s="1382"/>
      <c r="N7" s="1382"/>
      <c r="O7" s="1382"/>
      <c r="P7" s="1382"/>
      <c r="Q7" s="1382"/>
      <c r="R7" s="1382"/>
      <c r="S7" s="1489"/>
    </row>
    <row r="8" spans="1:19" ht="13.5" customHeight="1">
      <c r="A8" s="1445"/>
      <c r="B8" s="1371" t="s">
        <v>70</v>
      </c>
      <c r="C8" s="1372"/>
      <c r="D8" s="1373"/>
      <c r="E8" s="625"/>
      <c r="F8" s="625"/>
      <c r="G8" s="625"/>
      <c r="H8" s="625"/>
      <c r="I8" s="625"/>
      <c r="J8" s="626"/>
      <c r="K8" s="630">
        <f t="shared" si="1"/>
        <v>0</v>
      </c>
      <c r="L8" s="1490"/>
      <c r="M8" s="1491"/>
      <c r="N8" s="1491"/>
      <c r="O8" s="1491"/>
      <c r="P8" s="1491"/>
      <c r="Q8" s="1491"/>
      <c r="R8" s="1491"/>
      <c r="S8" s="1492"/>
    </row>
    <row r="9" spans="1:19" ht="13.5" customHeight="1">
      <c r="A9" s="1445"/>
      <c r="B9" s="1371" t="s">
        <v>71</v>
      </c>
      <c r="C9" s="1372"/>
      <c r="D9" s="1373"/>
      <c r="E9" s="625"/>
      <c r="F9" s="625"/>
      <c r="G9" s="625"/>
      <c r="H9" s="625"/>
      <c r="I9" s="625"/>
      <c r="J9" s="626"/>
      <c r="K9" s="630">
        <f t="shared" si="1"/>
        <v>0</v>
      </c>
      <c r="L9" s="1493"/>
      <c r="M9" s="1494"/>
      <c r="N9" s="1494"/>
      <c r="O9" s="1494"/>
      <c r="P9" s="1494"/>
      <c r="Q9" s="1494"/>
      <c r="R9" s="1494"/>
      <c r="S9" s="1495"/>
    </row>
    <row r="10" spans="1:19" ht="13.5" customHeight="1">
      <c r="A10" s="1445"/>
      <c r="B10" s="1371" t="s">
        <v>72</v>
      </c>
      <c r="C10" s="1372"/>
      <c r="D10" s="1373"/>
      <c r="E10" s="625"/>
      <c r="F10" s="625"/>
      <c r="G10" s="625"/>
      <c r="H10" s="625"/>
      <c r="I10" s="625"/>
      <c r="J10" s="626"/>
      <c r="K10" s="630">
        <f t="shared" si="1"/>
        <v>0</v>
      </c>
      <c r="L10" s="1493"/>
      <c r="M10" s="1494"/>
      <c r="N10" s="1494"/>
      <c r="O10" s="1494"/>
      <c r="P10" s="1494"/>
      <c r="Q10" s="1494"/>
      <c r="R10" s="1494"/>
      <c r="S10" s="1495"/>
    </row>
    <row r="11" spans="1:19" ht="13.5" customHeight="1">
      <c r="A11" s="1445"/>
      <c r="B11" s="1371" t="s">
        <v>73</v>
      </c>
      <c r="C11" s="1372"/>
      <c r="D11" s="1373"/>
      <c r="E11" s="625"/>
      <c r="F11" s="625"/>
      <c r="G11" s="625"/>
      <c r="H11" s="625"/>
      <c r="I11" s="625"/>
      <c r="J11" s="626"/>
      <c r="K11" s="630">
        <f t="shared" si="1"/>
        <v>0</v>
      </c>
      <c r="L11" s="1493"/>
      <c r="M11" s="1494"/>
      <c r="N11" s="1494"/>
      <c r="O11" s="1494"/>
      <c r="P11" s="1494"/>
      <c r="Q11" s="1494"/>
      <c r="R11" s="1494"/>
      <c r="S11" s="1495"/>
    </row>
    <row r="12" spans="1:19" ht="13.5" customHeight="1">
      <c r="A12" s="1445"/>
      <c r="B12" s="1371" t="s">
        <v>74</v>
      </c>
      <c r="C12" s="1372"/>
      <c r="D12" s="1373"/>
      <c r="E12" s="625"/>
      <c r="F12" s="625"/>
      <c r="G12" s="625"/>
      <c r="H12" s="625"/>
      <c r="I12" s="625"/>
      <c r="J12" s="626"/>
      <c r="K12" s="630">
        <f t="shared" si="1"/>
        <v>0</v>
      </c>
      <c r="L12" s="1493"/>
      <c r="M12" s="1494"/>
      <c r="N12" s="1494"/>
      <c r="O12" s="1494"/>
      <c r="P12" s="1494"/>
      <c r="Q12" s="1494"/>
      <c r="R12" s="1494"/>
      <c r="S12" s="1495"/>
    </row>
    <row r="13" spans="1:19" ht="13.5" customHeight="1">
      <c r="A13" s="1445"/>
      <c r="B13" s="1371" t="s">
        <v>18</v>
      </c>
      <c r="C13" s="1372"/>
      <c r="D13" s="1373"/>
      <c r="E13" s="625"/>
      <c r="F13" s="625"/>
      <c r="G13" s="625"/>
      <c r="H13" s="625"/>
      <c r="I13" s="625"/>
      <c r="J13" s="626"/>
      <c r="K13" s="630">
        <f t="shared" si="1"/>
        <v>0</v>
      </c>
      <c r="L13" s="1493"/>
      <c r="M13" s="1494"/>
      <c r="N13" s="1494"/>
      <c r="O13" s="1494"/>
      <c r="P13" s="1494"/>
      <c r="Q13" s="1494"/>
      <c r="R13" s="1494"/>
      <c r="S13" s="1495"/>
    </row>
    <row r="14" spans="1:19" ht="13.5" customHeight="1" thickBot="1">
      <c r="A14" s="1445"/>
      <c r="B14" s="1485" t="s">
        <v>17</v>
      </c>
      <c r="C14" s="1486"/>
      <c r="D14" s="1487"/>
      <c r="E14" s="627"/>
      <c r="F14" s="627"/>
      <c r="G14" s="627"/>
      <c r="H14" s="627"/>
      <c r="I14" s="627"/>
      <c r="J14" s="628"/>
      <c r="K14" s="631">
        <f t="shared" si="1"/>
        <v>0</v>
      </c>
      <c r="L14" s="1493"/>
      <c r="M14" s="1494"/>
      <c r="N14" s="1494"/>
      <c r="O14" s="1494"/>
      <c r="P14" s="1494"/>
      <c r="Q14" s="1494"/>
      <c r="R14" s="1494"/>
      <c r="S14" s="1495"/>
    </row>
    <row r="15" spans="1:19" ht="13.5" customHeight="1" thickBot="1" thickTop="1">
      <c r="A15" s="1499"/>
      <c r="B15" s="1504" t="s">
        <v>9</v>
      </c>
      <c r="C15" s="1505"/>
      <c r="D15" s="1506"/>
      <c r="E15" s="633">
        <f aca="true" t="shared" si="2" ref="E15:J15">SUM(E7:E14)</f>
        <v>0</v>
      </c>
      <c r="F15" s="633">
        <f t="shared" si="2"/>
        <v>0</v>
      </c>
      <c r="G15" s="633">
        <f t="shared" si="2"/>
        <v>0</v>
      </c>
      <c r="H15" s="633">
        <f t="shared" si="2"/>
        <v>0</v>
      </c>
      <c r="I15" s="633">
        <f t="shared" si="2"/>
        <v>0</v>
      </c>
      <c r="J15" s="634">
        <f t="shared" si="2"/>
        <v>0</v>
      </c>
      <c r="K15" s="632">
        <f t="shared" si="1"/>
        <v>0</v>
      </c>
      <c r="L15" s="1496"/>
      <c r="M15" s="1497"/>
      <c r="N15" s="1497"/>
      <c r="O15" s="1497"/>
      <c r="P15" s="1497"/>
      <c r="Q15" s="1497"/>
      <c r="R15" s="1497"/>
      <c r="S15" s="1498"/>
    </row>
    <row r="16" spans="1:19" ht="13.5" customHeight="1">
      <c r="A16" s="1444" t="s">
        <v>44</v>
      </c>
      <c r="B16" s="1461" t="s">
        <v>69</v>
      </c>
      <c r="C16" s="1462"/>
      <c r="D16" s="1463"/>
      <c r="E16" s="635"/>
      <c r="F16" s="635"/>
      <c r="G16" s="635"/>
      <c r="H16" s="635"/>
      <c r="I16" s="635"/>
      <c r="J16" s="636"/>
      <c r="K16" s="1401" t="s">
        <v>421</v>
      </c>
      <c r="L16" s="1402"/>
      <c r="M16" s="1402"/>
      <c r="N16" s="1402"/>
      <c r="O16" s="1402"/>
      <c r="P16" s="1402"/>
      <c r="Q16" s="1402"/>
      <c r="R16" s="1402"/>
      <c r="S16" s="1403"/>
    </row>
    <row r="17" spans="1:19" ht="13.5" customHeight="1">
      <c r="A17" s="1445"/>
      <c r="B17" s="1448" t="s">
        <v>423</v>
      </c>
      <c r="C17" s="1449"/>
      <c r="D17" s="1450"/>
      <c r="E17" s="637"/>
      <c r="F17" s="637"/>
      <c r="G17" s="637"/>
      <c r="H17" s="637"/>
      <c r="I17" s="637"/>
      <c r="J17" s="638"/>
      <c r="K17" s="1439" t="s">
        <v>413</v>
      </c>
      <c r="L17" s="1387"/>
      <c r="M17" s="1387"/>
      <c r="N17" s="480" t="s">
        <v>414</v>
      </c>
      <c r="O17" s="1387" t="s">
        <v>415</v>
      </c>
      <c r="P17" s="1387"/>
      <c r="Q17" s="1387"/>
      <c r="R17" s="1387"/>
      <c r="S17" s="1388"/>
    </row>
    <row r="18" spans="1:19" ht="13.5" customHeight="1">
      <c r="A18" s="1445"/>
      <c r="B18" s="1448" t="s">
        <v>19</v>
      </c>
      <c r="C18" s="1449"/>
      <c r="D18" s="1450"/>
      <c r="E18" s="637"/>
      <c r="F18" s="637"/>
      <c r="G18" s="637"/>
      <c r="H18" s="637"/>
      <c r="I18" s="637"/>
      <c r="J18" s="638"/>
      <c r="K18" s="1446" t="s">
        <v>486</v>
      </c>
      <c r="L18" s="1447"/>
      <c r="M18" s="1447"/>
      <c r="N18" s="543"/>
      <c r="O18" s="1507"/>
      <c r="P18" s="1507"/>
      <c r="Q18" s="1507"/>
      <c r="R18" s="1507"/>
      <c r="S18" s="1508"/>
    </row>
    <row r="19" spans="1:22" ht="13.5" customHeight="1">
      <c r="A19" s="1445"/>
      <c r="B19" s="1472" t="s">
        <v>20</v>
      </c>
      <c r="C19" s="1473"/>
      <c r="D19" s="1474"/>
      <c r="E19" s="622"/>
      <c r="F19" s="622"/>
      <c r="G19" s="622"/>
      <c r="H19" s="622"/>
      <c r="I19" s="622"/>
      <c r="J19" s="639"/>
      <c r="K19" s="1475" t="s">
        <v>416</v>
      </c>
      <c r="L19" s="1476"/>
      <c r="M19" s="1476"/>
      <c r="N19" s="190"/>
      <c r="O19" s="1500"/>
      <c r="P19" s="1500"/>
      <c r="Q19" s="1500"/>
      <c r="R19" s="1500"/>
      <c r="S19" s="1501"/>
      <c r="U19" s="1262"/>
      <c r="V19" s="1262"/>
    </row>
    <row r="20" spans="1:19" ht="13.5" customHeight="1">
      <c r="A20" s="1445"/>
      <c r="B20" s="1458" t="s">
        <v>510</v>
      </c>
      <c r="C20" s="1459"/>
      <c r="D20" s="1460"/>
      <c r="E20" s="637"/>
      <c r="F20" s="637"/>
      <c r="G20" s="637"/>
      <c r="H20" s="637"/>
      <c r="I20" s="637"/>
      <c r="J20" s="638"/>
      <c r="K20" s="1435" t="s">
        <v>410</v>
      </c>
      <c r="L20" s="1372"/>
      <c r="M20" s="1373"/>
      <c r="N20" s="190"/>
      <c r="O20" s="1500"/>
      <c r="P20" s="1500"/>
      <c r="Q20" s="1500"/>
      <c r="R20" s="1500"/>
      <c r="S20" s="1501"/>
    </row>
    <row r="21" spans="1:19" ht="13.5" customHeight="1">
      <c r="A21" s="1445"/>
      <c r="B21" s="1458" t="s">
        <v>467</v>
      </c>
      <c r="C21" s="1459"/>
      <c r="D21" s="1460"/>
      <c r="E21" s="637"/>
      <c r="F21" s="637"/>
      <c r="G21" s="637"/>
      <c r="H21" s="637"/>
      <c r="I21" s="637"/>
      <c r="J21" s="638"/>
      <c r="K21" s="1435" t="s">
        <v>411</v>
      </c>
      <c r="L21" s="1372"/>
      <c r="M21" s="1373"/>
      <c r="N21" s="190"/>
      <c r="O21" s="1500"/>
      <c r="P21" s="1500"/>
      <c r="Q21" s="1500"/>
      <c r="R21" s="1500"/>
      <c r="S21" s="1501"/>
    </row>
    <row r="22" spans="1:19" ht="13.5" customHeight="1">
      <c r="A22" s="1445"/>
      <c r="B22" s="1470" t="s">
        <v>424</v>
      </c>
      <c r="C22" s="1470"/>
      <c r="D22" s="1470"/>
      <c r="E22" s="1455"/>
      <c r="F22" s="1455"/>
      <c r="G22" s="1455"/>
      <c r="H22" s="1455"/>
      <c r="I22" s="1455"/>
      <c r="J22" s="1477"/>
      <c r="K22" s="1435" t="s">
        <v>412</v>
      </c>
      <c r="L22" s="1372"/>
      <c r="M22" s="1373"/>
      <c r="N22" s="1397"/>
      <c r="O22" s="1479"/>
      <c r="P22" s="1480"/>
      <c r="Q22" s="1480"/>
      <c r="R22" s="1480"/>
      <c r="S22" s="1481"/>
    </row>
    <row r="23" spans="1:19" ht="13.5" customHeight="1" thickBot="1">
      <c r="A23" s="1445"/>
      <c r="B23" s="1471"/>
      <c r="C23" s="1471"/>
      <c r="D23" s="1471"/>
      <c r="E23" s="1456"/>
      <c r="F23" s="1456"/>
      <c r="G23" s="1456"/>
      <c r="H23" s="1456"/>
      <c r="I23" s="1456"/>
      <c r="J23" s="1478"/>
      <c r="K23" s="1436"/>
      <c r="L23" s="1437"/>
      <c r="M23" s="1438"/>
      <c r="N23" s="1398"/>
      <c r="O23" s="1482"/>
      <c r="P23" s="1483"/>
      <c r="Q23" s="1483"/>
      <c r="R23" s="1483"/>
      <c r="S23" s="1484"/>
    </row>
    <row r="24" spans="1:30" ht="13.5" customHeight="1" thickTop="1">
      <c r="A24" s="1445"/>
      <c r="B24" s="1365" t="s">
        <v>43</v>
      </c>
      <c r="C24" s="1365"/>
      <c r="D24" s="1365"/>
      <c r="E24" s="640">
        <f aca="true" t="shared" si="3" ref="E24:J24">SUM(E16:E23)</f>
        <v>0</v>
      </c>
      <c r="F24" s="640">
        <f t="shared" si="3"/>
        <v>0</v>
      </c>
      <c r="G24" s="640">
        <f t="shared" si="3"/>
        <v>0</v>
      </c>
      <c r="H24" s="640">
        <f t="shared" si="3"/>
        <v>0</v>
      </c>
      <c r="I24" s="640">
        <f t="shared" si="3"/>
        <v>0</v>
      </c>
      <c r="J24" s="641">
        <f t="shared" si="3"/>
        <v>0</v>
      </c>
      <c r="K24" s="1366"/>
      <c r="L24" s="1367"/>
      <c r="M24" s="1367"/>
      <c r="N24" s="1367"/>
      <c r="O24" s="1367"/>
      <c r="P24" s="1367"/>
      <c r="Q24" s="1367"/>
      <c r="R24" s="1367"/>
      <c r="S24" s="1368"/>
      <c r="V24" s="1016"/>
      <c r="W24" s="415"/>
      <c r="X24" s="415"/>
      <c r="Y24" s="415"/>
      <c r="Z24" s="415"/>
      <c r="AA24" s="415"/>
      <c r="AB24" s="415"/>
      <c r="AC24" s="415"/>
      <c r="AD24" s="415"/>
    </row>
    <row r="25" spans="1:30" ht="31.5" customHeight="1">
      <c r="A25" s="1445"/>
      <c r="B25" s="1342"/>
      <c r="C25" s="1343"/>
      <c r="D25" s="1344"/>
      <c r="E25" s="1220"/>
      <c r="F25" s="1220"/>
      <c r="G25" s="1220"/>
      <c r="H25" s="1220"/>
      <c r="I25" s="1220"/>
      <c r="J25" s="1246"/>
      <c r="K25" s="1266" t="s">
        <v>540</v>
      </c>
      <c r="L25" s="1267"/>
      <c r="M25" s="1268"/>
      <c r="N25" s="1021"/>
      <c r="O25" s="1239"/>
      <c r="P25" s="1240"/>
      <c r="Q25" s="1240"/>
      <c r="R25" s="1240"/>
      <c r="S25" s="1241"/>
      <c r="V25" s="1017"/>
      <c r="W25" s="1018"/>
      <c r="X25" s="540"/>
      <c r="Y25" s="540"/>
      <c r="Z25" s="540"/>
      <c r="AA25" s="540"/>
      <c r="AB25" s="540"/>
      <c r="AC25" s="540"/>
      <c r="AD25" s="417"/>
    </row>
    <row r="26" spans="1:30" ht="35.25" customHeight="1" thickBot="1">
      <c r="A26" s="1445"/>
      <c r="B26" s="1345"/>
      <c r="C26" s="1346"/>
      <c r="D26" s="1347"/>
      <c r="E26" s="1221"/>
      <c r="F26" s="1221"/>
      <c r="G26" s="1221"/>
      <c r="H26" s="1221"/>
      <c r="I26" s="1221"/>
      <c r="J26" s="1247"/>
      <c r="K26" s="1236" t="s">
        <v>541</v>
      </c>
      <c r="L26" s="1237"/>
      <c r="M26" s="1238"/>
      <c r="N26" s="1225"/>
      <c r="O26" s="1226"/>
      <c r="P26" s="1226"/>
      <c r="Q26" s="1226"/>
      <c r="R26" s="1226"/>
      <c r="S26" s="1227"/>
      <c r="V26" s="1019"/>
      <c r="W26" s="1018"/>
      <c r="X26" s="540"/>
      <c r="Y26" s="540"/>
      <c r="Z26" s="540"/>
      <c r="AA26" s="540"/>
      <c r="AB26" s="540"/>
      <c r="AC26" s="540"/>
      <c r="AD26" s="417"/>
    </row>
    <row r="27" spans="1:19" ht="13.5" customHeight="1">
      <c r="A27" s="1380" t="s">
        <v>422</v>
      </c>
      <c r="B27" s="1381" t="s">
        <v>61</v>
      </c>
      <c r="C27" s="1382"/>
      <c r="D27" s="1382"/>
      <c r="E27" s="1382"/>
      <c r="F27" s="1382"/>
      <c r="G27" s="1382"/>
      <c r="H27" s="1382"/>
      <c r="I27" s="1383"/>
      <c r="J27" s="405"/>
      <c r="K27" s="1426"/>
      <c r="L27" s="1427"/>
      <c r="M27" s="1427"/>
      <c r="N27" s="1427"/>
      <c r="O27" s="1427"/>
      <c r="P27" s="1427"/>
      <c r="Q27" s="1427"/>
      <c r="R27" s="1427"/>
      <c r="S27" s="1428"/>
    </row>
    <row r="28" spans="1:19" ht="13.5" customHeight="1">
      <c r="A28" s="1228"/>
      <c r="B28" s="1384" t="s">
        <v>62</v>
      </c>
      <c r="C28" s="1385"/>
      <c r="D28" s="1385"/>
      <c r="E28" s="1385"/>
      <c r="F28" s="1385"/>
      <c r="G28" s="1385"/>
      <c r="H28" s="1385"/>
      <c r="I28" s="1386"/>
      <c r="J28" s="188"/>
      <c r="K28" s="1429"/>
      <c r="L28" s="1430"/>
      <c r="M28" s="1430"/>
      <c r="N28" s="1430"/>
      <c r="O28" s="1430"/>
      <c r="P28" s="1430"/>
      <c r="Q28" s="1430"/>
      <c r="R28" s="1430"/>
      <c r="S28" s="1431"/>
    </row>
    <row r="29" spans="1:19" ht="13.5" customHeight="1">
      <c r="A29" s="1228"/>
      <c r="B29" s="1384" t="s">
        <v>63</v>
      </c>
      <c r="C29" s="1385"/>
      <c r="D29" s="1385"/>
      <c r="E29" s="1385"/>
      <c r="F29" s="1385"/>
      <c r="G29" s="1385"/>
      <c r="H29" s="1385"/>
      <c r="I29" s="1386"/>
      <c r="J29" s="188"/>
      <c r="K29" s="1429"/>
      <c r="L29" s="1430"/>
      <c r="M29" s="1430"/>
      <c r="N29" s="1430"/>
      <c r="O29" s="1430"/>
      <c r="P29" s="1430"/>
      <c r="Q29" s="1430"/>
      <c r="R29" s="1430"/>
      <c r="S29" s="1431"/>
    </row>
    <row r="30" spans="1:19" ht="13.5" customHeight="1">
      <c r="A30" s="1228"/>
      <c r="B30" s="1391" t="s">
        <v>41</v>
      </c>
      <c r="C30" s="1392"/>
      <c r="D30" s="1392"/>
      <c r="E30" s="1392"/>
      <c r="F30" s="1392"/>
      <c r="G30" s="1392"/>
      <c r="H30" s="1392"/>
      <c r="I30" s="1393"/>
      <c r="J30" s="189"/>
      <c r="K30" s="1432"/>
      <c r="L30" s="1433"/>
      <c r="M30" s="1433"/>
      <c r="N30" s="1433"/>
      <c r="O30" s="1433"/>
      <c r="P30" s="1433"/>
      <c r="Q30" s="1433"/>
      <c r="R30" s="1433"/>
      <c r="S30" s="1434"/>
    </row>
    <row r="31" spans="1:19" ht="13.5" customHeight="1">
      <c r="A31" s="1228" t="s">
        <v>118</v>
      </c>
      <c r="B31" s="1233" t="s">
        <v>59</v>
      </c>
      <c r="C31" s="1234"/>
      <c r="D31" s="1234"/>
      <c r="E31" s="1234"/>
      <c r="F31" s="1234"/>
      <c r="G31" s="1234"/>
      <c r="H31" s="1234"/>
      <c r="I31" s="1234"/>
      <c r="J31" s="1234"/>
      <c r="K31" s="1234"/>
      <c r="L31" s="1234"/>
      <c r="M31" s="1234"/>
      <c r="N31" s="1234"/>
      <c r="O31" s="1234"/>
      <c r="P31" s="1234"/>
      <c r="Q31" s="1234"/>
      <c r="R31" s="1235"/>
      <c r="S31" s="179"/>
    </row>
    <row r="32" spans="1:19" ht="13.5" customHeight="1">
      <c r="A32" s="1229"/>
      <c r="B32" s="420"/>
      <c r="C32" s="1352" t="s">
        <v>443</v>
      </c>
      <c r="D32" s="1336" t="s">
        <v>429</v>
      </c>
      <c r="E32" s="1337"/>
      <c r="F32" s="1337"/>
      <c r="G32" s="1337"/>
      <c r="H32" s="1337"/>
      <c r="I32" s="1337"/>
      <c r="J32" s="1337"/>
      <c r="K32" s="1337"/>
      <c r="L32" s="1337"/>
      <c r="M32" s="1337"/>
      <c r="N32" s="1337"/>
      <c r="O32" s="1337"/>
      <c r="P32" s="1337"/>
      <c r="Q32" s="1337"/>
      <c r="R32" s="1338"/>
      <c r="S32" s="544"/>
    </row>
    <row r="33" spans="1:19" ht="13.5" customHeight="1">
      <c r="A33" s="1229"/>
      <c r="B33" s="420"/>
      <c r="C33" s="1353"/>
      <c r="D33" s="1269" t="s">
        <v>430</v>
      </c>
      <c r="E33" s="1270"/>
      <c r="F33" s="1270"/>
      <c r="G33" s="1270"/>
      <c r="H33" s="1270"/>
      <c r="I33" s="1270"/>
      <c r="J33" s="1270"/>
      <c r="K33" s="1270"/>
      <c r="L33" s="1270"/>
      <c r="M33" s="1270"/>
      <c r="N33" s="1270"/>
      <c r="O33" s="1270"/>
      <c r="P33" s="1270"/>
      <c r="Q33" s="1270"/>
      <c r="R33" s="1271"/>
      <c r="S33" s="545"/>
    </row>
    <row r="34" spans="1:19" ht="13.5" customHeight="1">
      <c r="A34" s="1229"/>
      <c r="B34" s="420"/>
      <c r="C34" s="1353"/>
      <c r="D34" s="1269" t="s">
        <v>431</v>
      </c>
      <c r="E34" s="1270"/>
      <c r="F34" s="1270"/>
      <c r="G34" s="1270"/>
      <c r="H34" s="1270"/>
      <c r="I34" s="1270"/>
      <c r="J34" s="1270"/>
      <c r="K34" s="1270"/>
      <c r="L34" s="1270"/>
      <c r="M34" s="1270"/>
      <c r="N34" s="1270"/>
      <c r="O34" s="1270"/>
      <c r="P34" s="1270"/>
      <c r="Q34" s="1270"/>
      <c r="R34" s="1271"/>
      <c r="S34" s="545"/>
    </row>
    <row r="35" spans="1:19" ht="13.5" customHeight="1">
      <c r="A35" s="1229"/>
      <c r="B35" s="420"/>
      <c r="C35" s="1353"/>
      <c r="D35" s="1269" t="s">
        <v>432</v>
      </c>
      <c r="E35" s="1270"/>
      <c r="F35" s="1270"/>
      <c r="G35" s="1270"/>
      <c r="H35" s="1270"/>
      <c r="I35" s="1270"/>
      <c r="J35" s="1270"/>
      <c r="K35" s="1270"/>
      <c r="L35" s="1270"/>
      <c r="M35" s="1270"/>
      <c r="N35" s="1270"/>
      <c r="O35" s="1270"/>
      <c r="P35" s="1270"/>
      <c r="Q35" s="1270"/>
      <c r="R35" s="1271"/>
      <c r="S35" s="545"/>
    </row>
    <row r="36" spans="1:19" ht="13.5" customHeight="1">
      <c r="A36" s="1229"/>
      <c r="B36" s="421"/>
      <c r="C36" s="1363"/>
      <c r="D36" s="1464" t="s">
        <v>433</v>
      </c>
      <c r="E36" s="1465"/>
      <c r="F36" s="1465"/>
      <c r="G36" s="1465"/>
      <c r="H36" s="1465"/>
      <c r="I36" s="1465"/>
      <c r="J36" s="1465"/>
      <c r="K36" s="1465"/>
      <c r="L36" s="1465"/>
      <c r="M36" s="1465"/>
      <c r="N36" s="1465"/>
      <c r="O36" s="1465"/>
      <c r="P36" s="1465"/>
      <c r="Q36" s="1465"/>
      <c r="R36" s="1466"/>
      <c r="S36" s="546"/>
    </row>
    <row r="37" spans="1:19" ht="13.5" customHeight="1">
      <c r="A37" s="1229"/>
      <c r="B37" s="1233" t="s">
        <v>117</v>
      </c>
      <c r="C37" s="1234"/>
      <c r="D37" s="1234"/>
      <c r="E37" s="1234"/>
      <c r="F37" s="1234"/>
      <c r="G37" s="1234"/>
      <c r="H37" s="1234"/>
      <c r="I37" s="1234"/>
      <c r="J37" s="1234"/>
      <c r="K37" s="1234"/>
      <c r="L37" s="1234"/>
      <c r="M37" s="1234"/>
      <c r="N37" s="1234"/>
      <c r="O37" s="1234"/>
      <c r="P37" s="1234"/>
      <c r="Q37" s="1234"/>
      <c r="R37" s="1235"/>
      <c r="S37" s="179"/>
    </row>
    <row r="38" spans="1:19" ht="13.5" customHeight="1">
      <c r="A38" s="1229"/>
      <c r="B38" s="420"/>
      <c r="C38" s="1352" t="s">
        <v>443</v>
      </c>
      <c r="D38" s="1336" t="s">
        <v>429</v>
      </c>
      <c r="E38" s="1337"/>
      <c r="F38" s="1337"/>
      <c r="G38" s="1337"/>
      <c r="H38" s="1337"/>
      <c r="I38" s="1337"/>
      <c r="J38" s="1337"/>
      <c r="K38" s="1337"/>
      <c r="L38" s="1337"/>
      <c r="M38" s="1337"/>
      <c r="N38" s="1337"/>
      <c r="O38" s="1337"/>
      <c r="P38" s="1337"/>
      <c r="Q38" s="1337"/>
      <c r="R38" s="1338"/>
      <c r="S38" s="544"/>
    </row>
    <row r="39" spans="1:19" ht="13.5" customHeight="1">
      <c r="A39" s="1229"/>
      <c r="B39" s="420"/>
      <c r="C39" s="1353"/>
      <c r="D39" s="1269" t="s">
        <v>430</v>
      </c>
      <c r="E39" s="1270"/>
      <c r="F39" s="1270"/>
      <c r="G39" s="1270"/>
      <c r="H39" s="1270"/>
      <c r="I39" s="1270"/>
      <c r="J39" s="1270"/>
      <c r="K39" s="1270"/>
      <c r="L39" s="1270"/>
      <c r="M39" s="1270"/>
      <c r="N39" s="1270"/>
      <c r="O39" s="1270"/>
      <c r="P39" s="1270"/>
      <c r="Q39" s="1270"/>
      <c r="R39" s="1271"/>
      <c r="S39" s="545"/>
    </row>
    <row r="40" spans="1:19" ht="13.5" customHeight="1">
      <c r="A40" s="1229"/>
      <c r="B40" s="420"/>
      <c r="C40" s="1353"/>
      <c r="D40" s="1269" t="s">
        <v>431</v>
      </c>
      <c r="E40" s="1270"/>
      <c r="F40" s="1270"/>
      <c r="G40" s="1270"/>
      <c r="H40" s="1270"/>
      <c r="I40" s="1270"/>
      <c r="J40" s="1270"/>
      <c r="K40" s="1270"/>
      <c r="L40" s="1270"/>
      <c r="M40" s="1270"/>
      <c r="N40" s="1270"/>
      <c r="O40" s="1270"/>
      <c r="P40" s="1270"/>
      <c r="Q40" s="1270"/>
      <c r="R40" s="1271"/>
      <c r="S40" s="545"/>
    </row>
    <row r="41" spans="1:19" ht="13.5" customHeight="1">
      <c r="A41" s="1229"/>
      <c r="B41" s="420"/>
      <c r="C41" s="1353"/>
      <c r="D41" s="1269" t="s">
        <v>432</v>
      </c>
      <c r="E41" s="1270"/>
      <c r="F41" s="1270"/>
      <c r="G41" s="1270"/>
      <c r="H41" s="1270"/>
      <c r="I41" s="1270"/>
      <c r="J41" s="1270"/>
      <c r="K41" s="1270"/>
      <c r="L41" s="1270"/>
      <c r="M41" s="1270"/>
      <c r="N41" s="1270"/>
      <c r="O41" s="1270"/>
      <c r="P41" s="1270"/>
      <c r="Q41" s="1270"/>
      <c r="R41" s="1271"/>
      <c r="S41" s="545"/>
    </row>
    <row r="42" spans="1:19" ht="13.5" customHeight="1" thickBot="1">
      <c r="A42" s="1230"/>
      <c r="B42" s="423"/>
      <c r="C42" s="1056"/>
      <c r="D42" s="1349" t="s">
        <v>433</v>
      </c>
      <c r="E42" s="1350"/>
      <c r="F42" s="1350"/>
      <c r="G42" s="1350"/>
      <c r="H42" s="1350"/>
      <c r="I42" s="1350"/>
      <c r="J42" s="1350"/>
      <c r="K42" s="1350"/>
      <c r="L42" s="1350"/>
      <c r="M42" s="1350"/>
      <c r="N42" s="1350"/>
      <c r="O42" s="1350"/>
      <c r="P42" s="1350"/>
      <c r="Q42" s="1350"/>
      <c r="R42" s="1351"/>
      <c r="S42" s="547"/>
    </row>
    <row r="44" spans="1:19" ht="11.25" customHeight="1">
      <c r="A44" s="581"/>
      <c r="B44" s="490"/>
      <c r="C44" s="490"/>
      <c r="D44" s="490"/>
      <c r="E44" s="589"/>
      <c r="F44" s="490"/>
      <c r="G44" s="490"/>
      <c r="H44" s="490"/>
      <c r="I44" s="490"/>
      <c r="J44" s="490"/>
      <c r="K44" s="490"/>
      <c r="L44" s="490"/>
      <c r="M44" s="490"/>
      <c r="N44" s="490"/>
      <c r="O44" s="589"/>
      <c r="P44" s="589"/>
      <c r="Q44" s="589"/>
      <c r="R44" s="589"/>
      <c r="S44" s="589"/>
    </row>
    <row r="45" spans="1:19" ht="13.5" customHeight="1">
      <c r="A45" s="581"/>
      <c r="B45" s="490"/>
      <c r="C45" s="490"/>
      <c r="D45" s="490"/>
      <c r="E45" s="589"/>
      <c r="F45" s="490"/>
      <c r="G45" s="490"/>
      <c r="H45" s="490"/>
      <c r="I45" s="490"/>
      <c r="J45" s="490"/>
      <c r="K45" s="490"/>
      <c r="L45" s="490"/>
      <c r="M45" s="490"/>
      <c r="N45" s="589"/>
      <c r="O45" s="589"/>
      <c r="P45" s="589"/>
      <c r="Q45" s="589"/>
      <c r="R45" s="589"/>
      <c r="S45" s="589"/>
    </row>
    <row r="46" spans="1:19" ht="12.75" customHeight="1">
      <c r="A46" s="581"/>
      <c r="B46" s="490"/>
      <c r="C46" s="490"/>
      <c r="D46" s="490"/>
      <c r="E46" s="589"/>
      <c r="F46" s="586"/>
      <c r="G46" s="586"/>
      <c r="H46" s="586"/>
      <c r="I46" s="586"/>
      <c r="J46" s="586"/>
      <c r="K46" s="490"/>
      <c r="L46" s="490"/>
      <c r="M46" s="490"/>
      <c r="N46" s="589"/>
      <c r="O46" s="589"/>
      <c r="P46" s="589"/>
      <c r="Q46" s="589"/>
      <c r="R46" s="589"/>
      <c r="S46" s="589"/>
    </row>
    <row r="47" spans="1:19" ht="11.25">
      <c r="A47" s="581"/>
      <c r="B47" s="490"/>
      <c r="C47" s="490"/>
      <c r="D47" s="490"/>
      <c r="E47" s="586"/>
      <c r="F47" s="586"/>
      <c r="G47" s="586"/>
      <c r="H47" s="586"/>
      <c r="I47" s="586"/>
      <c r="J47" s="586"/>
      <c r="K47" s="586"/>
      <c r="L47" s="586"/>
      <c r="M47" s="586"/>
      <c r="N47" s="586"/>
      <c r="O47" s="586"/>
      <c r="P47" s="490"/>
      <c r="Q47" s="490"/>
      <c r="R47" s="490"/>
      <c r="S47" s="490"/>
    </row>
    <row r="48" spans="1:32" ht="11.25">
      <c r="A48" s="581"/>
      <c r="B48" s="490"/>
      <c r="C48" s="490"/>
      <c r="D48" s="490"/>
      <c r="E48" s="586"/>
      <c r="F48" s="586"/>
      <c r="G48" s="586"/>
      <c r="H48" s="586"/>
      <c r="I48" s="586"/>
      <c r="J48" s="586"/>
      <c r="K48" s="586"/>
      <c r="L48" s="586"/>
      <c r="M48" s="586"/>
      <c r="N48" s="586"/>
      <c r="O48" s="586"/>
      <c r="P48" s="490"/>
      <c r="Q48" s="490"/>
      <c r="R48" s="490"/>
      <c r="S48" s="490"/>
      <c r="W48" s="1102"/>
      <c r="X48" s="1102"/>
      <c r="Y48" s="1102"/>
      <c r="Z48" s="1102"/>
      <c r="AA48" s="1102"/>
      <c r="AB48" s="1102"/>
      <c r="AC48" s="1102"/>
      <c r="AD48" s="1102"/>
      <c r="AE48" s="1102"/>
      <c r="AF48" s="1102"/>
    </row>
    <row r="49" spans="1:31" ht="11.25">
      <c r="A49" s="581"/>
      <c r="B49" s="590"/>
      <c r="C49" s="590"/>
      <c r="D49" s="590"/>
      <c r="E49" s="587"/>
      <c r="F49" s="587"/>
      <c r="G49" s="587"/>
      <c r="H49" s="587"/>
      <c r="I49" s="587"/>
      <c r="J49" s="587"/>
      <c r="K49" s="587"/>
      <c r="L49" s="587"/>
      <c r="M49" s="587"/>
      <c r="N49" s="587"/>
      <c r="O49" s="587"/>
      <c r="P49" s="590"/>
      <c r="Q49" s="590"/>
      <c r="R49" s="590"/>
      <c r="S49" s="590"/>
      <c r="AA49" s="424"/>
      <c r="AC49" s="424"/>
      <c r="AE49" s="424"/>
    </row>
    <row r="50" spans="1:31" ht="11.25">
      <c r="A50" s="581"/>
      <c r="B50" s="590"/>
      <c r="C50" s="590"/>
      <c r="D50" s="590"/>
      <c r="E50" s="587"/>
      <c r="F50" s="587"/>
      <c r="G50" s="587"/>
      <c r="H50" s="587"/>
      <c r="I50" s="587"/>
      <c r="J50" s="587"/>
      <c r="K50" s="587"/>
      <c r="L50" s="587"/>
      <c r="M50" s="587"/>
      <c r="N50" s="587"/>
      <c r="O50" s="587"/>
      <c r="P50" s="590"/>
      <c r="Q50" s="590"/>
      <c r="R50" s="590"/>
      <c r="S50" s="590"/>
      <c r="AA50" s="424"/>
      <c r="AC50" s="424"/>
      <c r="AE50" s="424"/>
    </row>
    <row r="51" spans="1:31" ht="11.25">
      <c r="A51" s="581"/>
      <c r="B51" s="590"/>
      <c r="C51" s="590"/>
      <c r="D51" s="590"/>
      <c r="E51" s="587"/>
      <c r="F51" s="587"/>
      <c r="G51" s="587"/>
      <c r="H51" s="587"/>
      <c r="I51" s="587"/>
      <c r="J51" s="587"/>
      <c r="K51" s="587"/>
      <c r="L51" s="587"/>
      <c r="M51" s="587"/>
      <c r="N51" s="587"/>
      <c r="O51" s="587"/>
      <c r="P51" s="590"/>
      <c r="Q51" s="590"/>
      <c r="R51" s="590"/>
      <c r="S51" s="590"/>
      <c r="AA51" s="424"/>
      <c r="AC51" s="424"/>
      <c r="AE51" s="424"/>
    </row>
    <row r="52" spans="1:31" ht="11.25">
      <c r="A52" s="581"/>
      <c r="B52" s="590"/>
      <c r="C52" s="590"/>
      <c r="D52" s="590"/>
      <c r="E52" s="587"/>
      <c r="F52" s="587"/>
      <c r="G52" s="587"/>
      <c r="H52" s="587"/>
      <c r="I52" s="587"/>
      <c r="J52" s="587"/>
      <c r="K52" s="587"/>
      <c r="L52" s="587"/>
      <c r="M52" s="587"/>
      <c r="N52" s="587"/>
      <c r="O52" s="587"/>
      <c r="P52" s="590"/>
      <c r="Q52" s="590"/>
      <c r="R52" s="590"/>
      <c r="S52" s="590"/>
      <c r="AA52" s="424"/>
      <c r="AC52" s="424"/>
      <c r="AE52" s="424"/>
    </row>
    <row r="53" spans="1:31" ht="11.25">
      <c r="A53" s="581"/>
      <c r="B53" s="590"/>
      <c r="C53" s="590"/>
      <c r="D53" s="590"/>
      <c r="E53" s="587"/>
      <c r="F53" s="587"/>
      <c r="G53" s="587"/>
      <c r="H53" s="587"/>
      <c r="I53" s="587"/>
      <c r="J53" s="587"/>
      <c r="K53" s="587"/>
      <c r="L53" s="587"/>
      <c r="M53" s="587"/>
      <c r="N53" s="587"/>
      <c r="O53" s="587"/>
      <c r="P53" s="590"/>
      <c r="Q53" s="590"/>
      <c r="R53" s="590"/>
      <c r="S53" s="590"/>
      <c r="AA53" s="424"/>
      <c r="AC53" s="424"/>
      <c r="AE53" s="424"/>
    </row>
    <row r="54" spans="1:19" ht="12" customHeight="1">
      <c r="A54" s="584"/>
      <c r="B54" s="588"/>
      <c r="C54" s="588"/>
      <c r="D54" s="588"/>
      <c r="E54" s="588"/>
      <c r="F54" s="588"/>
      <c r="G54" s="588"/>
      <c r="H54" s="588"/>
      <c r="I54" s="588"/>
      <c r="J54" s="588"/>
      <c r="K54" s="588"/>
      <c r="L54" s="588"/>
      <c r="M54" s="588"/>
      <c r="N54" s="588"/>
      <c r="O54" s="588"/>
      <c r="P54" s="588"/>
      <c r="Q54" s="588"/>
      <c r="R54" s="588"/>
      <c r="S54" s="588"/>
    </row>
    <row r="55" spans="1:19" ht="12" customHeight="1">
      <c r="A55" s="588"/>
      <c r="B55" s="588"/>
      <c r="C55" s="588"/>
      <c r="D55" s="588"/>
      <c r="E55" s="588"/>
      <c r="F55" s="588"/>
      <c r="G55" s="588"/>
      <c r="H55" s="588"/>
      <c r="I55" s="588"/>
      <c r="J55" s="588"/>
      <c r="K55" s="588"/>
      <c r="L55" s="588"/>
      <c r="M55" s="588"/>
      <c r="N55" s="588"/>
      <c r="O55" s="588"/>
      <c r="P55" s="588"/>
      <c r="Q55" s="588"/>
      <c r="R55" s="588"/>
      <c r="S55" s="588"/>
    </row>
    <row r="56" spans="1:19" ht="12" customHeight="1">
      <c r="A56" s="588"/>
      <c r="B56" s="588"/>
      <c r="C56" s="588"/>
      <c r="D56" s="588"/>
      <c r="E56" s="588"/>
      <c r="F56" s="588"/>
      <c r="G56" s="588"/>
      <c r="H56" s="588"/>
      <c r="I56" s="588"/>
      <c r="J56" s="588"/>
      <c r="K56" s="588"/>
      <c r="L56" s="588"/>
      <c r="M56" s="588"/>
      <c r="N56" s="588"/>
      <c r="O56" s="588"/>
      <c r="P56" s="588"/>
      <c r="Q56" s="588"/>
      <c r="R56" s="588"/>
      <c r="S56" s="588"/>
    </row>
    <row r="57" spans="1:19" ht="12" customHeight="1">
      <c r="A57" s="588"/>
      <c r="B57" s="588"/>
      <c r="C57" s="588"/>
      <c r="D57" s="588"/>
      <c r="E57" s="588"/>
      <c r="F57" s="588"/>
      <c r="G57" s="588"/>
      <c r="H57" s="588"/>
      <c r="I57" s="588"/>
      <c r="J57" s="588"/>
      <c r="K57" s="588"/>
      <c r="L57" s="588"/>
      <c r="M57" s="588"/>
      <c r="N57" s="588"/>
      <c r="O57" s="588"/>
      <c r="P57" s="588"/>
      <c r="Q57" s="588"/>
      <c r="R57" s="588"/>
      <c r="S57" s="588"/>
    </row>
    <row r="58" spans="1:19" s="466" customFormat="1" ht="12" customHeight="1">
      <c r="A58" s="576"/>
      <c r="B58" s="576"/>
      <c r="C58" s="576"/>
      <c r="D58" s="576"/>
      <c r="E58" s="576"/>
      <c r="F58" s="576"/>
      <c r="G58" s="576"/>
      <c r="H58" s="576"/>
      <c r="I58" s="576"/>
      <c r="J58" s="576"/>
      <c r="K58" s="576"/>
      <c r="L58" s="576"/>
      <c r="M58" s="576"/>
      <c r="N58" s="576"/>
      <c r="O58" s="576"/>
      <c r="P58" s="576"/>
      <c r="Q58" s="576"/>
      <c r="R58" s="585"/>
      <c r="S58" s="585"/>
    </row>
    <row r="59" spans="1:19" s="466" customFormat="1" ht="12" customHeight="1">
      <c r="A59" s="576"/>
      <c r="B59" s="576"/>
      <c r="C59" s="577"/>
      <c r="D59" s="576"/>
      <c r="E59" s="576"/>
      <c r="F59" s="576"/>
      <c r="G59" s="576"/>
      <c r="H59" s="576"/>
      <c r="I59" s="576"/>
      <c r="J59" s="576"/>
      <c r="K59" s="576"/>
      <c r="L59" s="576"/>
      <c r="M59" s="576"/>
      <c r="N59" s="576"/>
      <c r="O59" s="576"/>
      <c r="P59" s="576"/>
      <c r="Q59" s="576"/>
      <c r="R59" s="585"/>
      <c r="S59" s="585"/>
    </row>
    <row r="60" spans="1:19" s="466" customFormat="1" ht="12" customHeight="1">
      <c r="A60" s="567"/>
      <c r="B60" s="567"/>
      <c r="C60" s="567"/>
      <c r="D60" s="567"/>
      <c r="E60" s="567"/>
      <c r="F60" s="567"/>
      <c r="G60" s="567"/>
      <c r="H60" s="567"/>
      <c r="I60" s="567"/>
      <c r="J60" s="567"/>
      <c r="K60" s="567"/>
      <c r="L60" s="567"/>
      <c r="M60" s="567"/>
      <c r="N60" s="567"/>
      <c r="O60" s="567"/>
      <c r="P60" s="567"/>
      <c r="Q60" s="567"/>
      <c r="R60" s="585"/>
      <c r="S60" s="585"/>
    </row>
    <row r="61" spans="1:19" s="466" customFormat="1" ht="12" customHeight="1">
      <c r="A61" s="567"/>
      <c r="B61" s="567"/>
      <c r="C61" s="567"/>
      <c r="D61" s="567"/>
      <c r="E61" s="567"/>
      <c r="F61" s="567"/>
      <c r="G61" s="567"/>
      <c r="H61" s="567"/>
      <c r="I61" s="567"/>
      <c r="J61" s="567"/>
      <c r="K61" s="567"/>
      <c r="L61" s="567"/>
      <c r="M61" s="567"/>
      <c r="N61" s="567"/>
      <c r="O61" s="567"/>
      <c r="P61" s="567"/>
      <c r="Q61" s="567"/>
      <c r="R61" s="585"/>
      <c r="S61" s="585"/>
    </row>
    <row r="62" spans="1:19" s="466" customFormat="1" ht="12" customHeight="1">
      <c r="A62" s="567"/>
      <c r="B62" s="567"/>
      <c r="C62" s="567"/>
      <c r="D62" s="567"/>
      <c r="E62" s="567"/>
      <c r="F62" s="567"/>
      <c r="G62" s="567"/>
      <c r="H62" s="567"/>
      <c r="I62" s="567"/>
      <c r="J62" s="567"/>
      <c r="K62" s="567"/>
      <c r="L62" s="567"/>
      <c r="M62" s="567"/>
      <c r="N62" s="567"/>
      <c r="O62" s="567"/>
      <c r="P62" s="567"/>
      <c r="Q62" s="567"/>
      <c r="R62" s="585"/>
      <c r="S62" s="585"/>
    </row>
  </sheetData>
  <sheetProtection/>
  <mergeCells count="92">
    <mergeCell ref="D39:R39"/>
    <mergeCell ref="D40:R40"/>
    <mergeCell ref="D41:R41"/>
    <mergeCell ref="O17:S17"/>
    <mergeCell ref="O18:S18"/>
    <mergeCell ref="K17:M17"/>
    <mergeCell ref="O21:S21"/>
    <mergeCell ref="O22:S23"/>
    <mergeCell ref="A27:A30"/>
    <mergeCell ref="B27:I27"/>
    <mergeCell ref="B28:I28"/>
    <mergeCell ref="B25:D26"/>
    <mergeCell ref="K20:M20"/>
    <mergeCell ref="K21:M21"/>
    <mergeCell ref="AC48:AD48"/>
    <mergeCell ref="B20:D20"/>
    <mergeCell ref="O20:S20"/>
    <mergeCell ref="B21:D21"/>
    <mergeCell ref="F22:F23"/>
    <mergeCell ref="J22:J23"/>
    <mergeCell ref="B24:D24"/>
    <mergeCell ref="C38:C42"/>
    <mergeCell ref="K22:M23"/>
    <mergeCell ref="N22:N23"/>
    <mergeCell ref="AE48:AF48"/>
    <mergeCell ref="W48:X48"/>
    <mergeCell ref="I25:I26"/>
    <mergeCell ref="B22:D23"/>
    <mergeCell ref="C32:C36"/>
    <mergeCell ref="E25:E26"/>
    <mergeCell ref="F25:F26"/>
    <mergeCell ref="D34:R34"/>
    <mergeCell ref="B29:I29"/>
    <mergeCell ref="B30:I30"/>
    <mergeCell ref="AA48:AB48"/>
    <mergeCell ref="U19:V19"/>
    <mergeCell ref="K27:S30"/>
    <mergeCell ref="I22:I23"/>
    <mergeCell ref="J25:J26"/>
    <mergeCell ref="K26:M26"/>
    <mergeCell ref="D38:R38"/>
    <mergeCell ref="D42:R42"/>
    <mergeCell ref="B31:R31"/>
    <mergeCell ref="B37:R37"/>
    <mergeCell ref="Y48:Z48"/>
    <mergeCell ref="K25:M25"/>
    <mergeCell ref="G22:G23"/>
    <mergeCell ref="H22:H23"/>
    <mergeCell ref="B16:D16"/>
    <mergeCell ref="B15:D15"/>
    <mergeCell ref="D35:R35"/>
    <mergeCell ref="E22:E23"/>
    <mergeCell ref="G25:G26"/>
    <mergeCell ref="H25:H26"/>
    <mergeCell ref="P6:Q6"/>
    <mergeCell ref="B19:D19"/>
    <mergeCell ref="O19:S19"/>
    <mergeCell ref="K19:M19"/>
    <mergeCell ref="R6:S6"/>
    <mergeCell ref="K24:S24"/>
    <mergeCell ref="B13:D13"/>
    <mergeCell ref="K16:S16"/>
    <mergeCell ref="B18:D18"/>
    <mergeCell ref="B12:D12"/>
    <mergeCell ref="B10:D10"/>
    <mergeCell ref="K18:M18"/>
    <mergeCell ref="N26:S26"/>
    <mergeCell ref="A7:A15"/>
    <mergeCell ref="B7:D7"/>
    <mergeCell ref="B8:D8"/>
    <mergeCell ref="O25:S25"/>
    <mergeCell ref="A16:A26"/>
    <mergeCell ref="A31:A42"/>
    <mergeCell ref="D33:R33"/>
    <mergeCell ref="L6:O6"/>
    <mergeCell ref="L7:S7"/>
    <mergeCell ref="L8:S15"/>
    <mergeCell ref="D36:R36"/>
    <mergeCell ref="B17:D17"/>
    <mergeCell ref="B6:D6"/>
    <mergeCell ref="D32:R32"/>
    <mergeCell ref="B11:D11"/>
    <mergeCell ref="K3:L3"/>
    <mergeCell ref="K4:L4"/>
    <mergeCell ref="B14:D14"/>
    <mergeCell ref="B9:D9"/>
    <mergeCell ref="A1:E2"/>
    <mergeCell ref="F1:R2"/>
    <mergeCell ref="B5:D5"/>
    <mergeCell ref="M3:S3"/>
    <mergeCell ref="M4:S4"/>
    <mergeCell ref="L5:S5"/>
  </mergeCells>
  <conditionalFormatting sqref="P6:Q6">
    <cfRule type="cellIs" priority="93" dxfId="323" operator="equal" stopIfTrue="1">
      <formula>0</formula>
    </cfRule>
  </conditionalFormatting>
  <conditionalFormatting sqref="L8">
    <cfRule type="cellIs" priority="81" dxfId="323" operator="equal" stopIfTrue="1">
      <formula>0</formula>
    </cfRule>
  </conditionalFormatting>
  <conditionalFormatting sqref="E7:J14">
    <cfRule type="cellIs" priority="80" dxfId="323" operator="equal" stopIfTrue="1">
      <formula>0</formula>
    </cfRule>
  </conditionalFormatting>
  <conditionalFormatting sqref="E16:J18 E19 E20:J23">
    <cfRule type="cellIs" priority="42" dxfId="323" operator="equal" stopIfTrue="1">
      <formula>0</formula>
    </cfRule>
  </conditionalFormatting>
  <conditionalFormatting sqref="H19">
    <cfRule type="cellIs" priority="35" dxfId="323" operator="equal" stopIfTrue="1">
      <formula>0</formula>
    </cfRule>
  </conditionalFormatting>
  <conditionalFormatting sqref="F19">
    <cfRule type="cellIs" priority="37" dxfId="323" operator="equal" stopIfTrue="1">
      <formula>0</formula>
    </cfRule>
  </conditionalFormatting>
  <conditionalFormatting sqref="G19">
    <cfRule type="cellIs" priority="36" dxfId="323" operator="equal" stopIfTrue="1">
      <formula>0</formula>
    </cfRule>
  </conditionalFormatting>
  <conditionalFormatting sqref="I19">
    <cfRule type="cellIs" priority="34" dxfId="323" operator="equal" stopIfTrue="1">
      <formula>0</formula>
    </cfRule>
  </conditionalFormatting>
  <conditionalFormatting sqref="J19">
    <cfRule type="cellIs" priority="33" dxfId="323" operator="equal" stopIfTrue="1">
      <formula>0</formula>
    </cfRule>
  </conditionalFormatting>
  <conditionalFormatting sqref="J27:J30">
    <cfRule type="cellIs" priority="43" dxfId="323" operator="equal" stopIfTrue="1">
      <formula>0</formula>
    </cfRule>
  </conditionalFormatting>
  <conditionalFormatting sqref="N18:S19 N20:N21">
    <cfRule type="cellIs" priority="22" dxfId="323" operator="equal" stopIfTrue="1">
      <formula>0</formula>
    </cfRule>
  </conditionalFormatting>
  <conditionalFormatting sqref="O20:S20">
    <cfRule type="cellIs" priority="19" dxfId="323" operator="equal" stopIfTrue="1">
      <formula>0</formula>
    </cfRule>
  </conditionalFormatting>
  <conditionalFormatting sqref="N22:O22">
    <cfRule type="cellIs" priority="20" dxfId="323" operator="equal" stopIfTrue="1">
      <formula>0</formula>
    </cfRule>
  </conditionalFormatting>
  <conditionalFormatting sqref="O21:S21">
    <cfRule type="cellIs" priority="18" dxfId="323" operator="equal" stopIfTrue="1">
      <formula>0</formula>
    </cfRule>
  </conditionalFormatting>
  <conditionalFormatting sqref="S37">
    <cfRule type="cellIs" priority="12" dxfId="323" operator="equal" stopIfTrue="1">
      <formula>0</formula>
    </cfRule>
  </conditionalFormatting>
  <conditionalFormatting sqref="S31">
    <cfRule type="cellIs" priority="13" dxfId="323" operator="equal" stopIfTrue="1">
      <formula>0</formula>
    </cfRule>
  </conditionalFormatting>
  <conditionalFormatting sqref="S32:S36">
    <cfRule type="expression" priority="9" dxfId="4" stopIfTrue="1">
      <formula>$S$31="○"</formula>
    </cfRule>
    <cfRule type="expression" priority="11" dxfId="4" stopIfTrue="1">
      <formula>$S$29="○"</formula>
    </cfRule>
  </conditionalFormatting>
  <conditionalFormatting sqref="S38:S42">
    <cfRule type="expression" priority="8" dxfId="4" stopIfTrue="1">
      <formula>$S$37="○"</formula>
    </cfRule>
  </conditionalFormatting>
  <conditionalFormatting sqref="E25:J25">
    <cfRule type="cellIs" priority="6" dxfId="324" operator="equal" stopIfTrue="1">
      <formula>0</formula>
    </cfRule>
  </conditionalFormatting>
  <conditionalFormatting sqref="O25">
    <cfRule type="cellIs" priority="5" dxfId="324" operator="equal" stopIfTrue="1">
      <formula>0</formula>
    </cfRule>
  </conditionalFormatting>
  <conditionalFormatting sqref="N25">
    <cfRule type="cellIs" priority="3" dxfId="0" operator="equal" stopIfTrue="1">
      <formula>0</formula>
    </cfRule>
  </conditionalFormatting>
  <conditionalFormatting sqref="N26">
    <cfRule type="cellIs" priority="1" dxfId="323" operator="equal" stopIfTrue="1">
      <formula>0</formula>
    </cfRule>
  </conditionalFormatting>
  <dataValidations count="8">
    <dataValidation type="list" allowBlank="1" showInputMessage="1" showErrorMessage="1" sqref="N18:N22 S31:S42">
      <formula1>"○"</formula1>
    </dataValidation>
    <dataValidation type="list" allowBlank="1" showInputMessage="1" showErrorMessage="1" sqref="N22">
      <formula1>○</formula1>
    </dataValidation>
    <dataValidation type="list" allowBlank="1" showInputMessage="1" showErrorMessage="1" sqref="P6:Q6 E7:J14 E16:J23 M49:O53">
      <formula1>数値</formula1>
    </dataValidation>
    <dataValidation type="list" allowBlank="1" showInputMessage="1" showErrorMessage="1" promptTitle="当てはまるものに○" sqref="J27:J30">
      <formula1>"○"</formula1>
    </dataValidation>
    <dataValidation type="list" allowBlank="1" showInputMessage="1" showErrorMessage="1" sqref="L49:L53">
      <formula1>"男,女"</formula1>
    </dataValidation>
    <dataValidation type="list" allowBlank="1" showInputMessage="1" showErrorMessage="1" sqref="P49:S53 N25">
      <formula1>"有,無"</formula1>
    </dataValidation>
    <dataValidation type="list" allowBlank="1" showInputMessage="1" sqref="E49:J53">
      <formula1>○</formula1>
    </dataValidation>
    <dataValidation type="list" allowBlank="1" showInputMessage="1" showErrorMessage="1" sqref="K49:K53">
      <formula1>年齢</formula1>
    </dataValidation>
  </dataValidations>
  <printOptions horizontalCentered="1"/>
  <pageMargins left="0.7874015748031497" right="0.5118110236220472" top="0.5905511811023623" bottom="0.4724409448818898" header="0.5118110236220472" footer="0.3937007874015748"/>
  <pageSetup fitToHeight="1"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42"/>
    <pageSetUpPr fitToPage="1"/>
  </sheetPr>
  <dimension ref="A1:AF69"/>
  <sheetViews>
    <sheetView view="pageBreakPreview" zoomScaleSheetLayoutView="100" zoomScalePageLayoutView="0" workbookViewId="0" topLeftCell="A4">
      <selection activeCell="H9" sqref="H9"/>
    </sheetView>
  </sheetViews>
  <sheetFormatPr defaultColWidth="4.625" defaultRowHeight="13.5"/>
  <cols>
    <col min="1" max="1" width="6.125" style="466" customWidth="1"/>
    <col min="2" max="17" width="4.625" style="466" customWidth="1"/>
    <col min="18" max="19" width="5.125" style="466" customWidth="1"/>
    <col min="20" max="21" width="4.625" style="466" customWidth="1"/>
    <col min="22" max="22" width="15.375" style="466" customWidth="1"/>
    <col min="23" max="16384" width="4.625" style="466" customWidth="1"/>
  </cols>
  <sheetData>
    <row r="1" spans="1:18" ht="13.5" customHeight="1">
      <c r="A1" s="1300" t="s">
        <v>533</v>
      </c>
      <c r="B1" s="1300"/>
      <c r="C1" s="1300"/>
      <c r="D1" s="1300"/>
      <c r="E1" s="1300"/>
      <c r="F1" s="1364" t="s">
        <v>471</v>
      </c>
      <c r="G1" s="1364"/>
      <c r="H1" s="1364"/>
      <c r="I1" s="1364"/>
      <c r="J1" s="1364"/>
      <c r="K1" s="1364"/>
      <c r="L1" s="1364"/>
      <c r="M1" s="1364"/>
      <c r="N1" s="1364"/>
      <c r="O1" s="1364"/>
      <c r="P1" s="1364"/>
      <c r="Q1" s="1364"/>
      <c r="R1" s="1364"/>
    </row>
    <row r="2" spans="1:18" ht="17.25" customHeight="1" thickBot="1">
      <c r="A2" s="1300"/>
      <c r="B2" s="1300"/>
      <c r="C2" s="1300"/>
      <c r="D2" s="1300"/>
      <c r="E2" s="1300"/>
      <c r="F2" s="1364"/>
      <c r="G2" s="1364"/>
      <c r="H2" s="1364"/>
      <c r="I2" s="1364"/>
      <c r="J2" s="1364"/>
      <c r="K2" s="1364"/>
      <c r="L2" s="1364"/>
      <c r="M2" s="1364"/>
      <c r="N2" s="1364"/>
      <c r="O2" s="1364"/>
      <c r="P2" s="1364"/>
      <c r="Q2" s="1364"/>
      <c r="R2" s="1364"/>
    </row>
    <row r="3" spans="11:19" ht="18" customHeight="1">
      <c r="K3" s="1409" t="s">
        <v>2</v>
      </c>
      <c r="L3" s="1410"/>
      <c r="M3" s="1410">
        <f>'表紙'!$G$14</f>
        <v>0</v>
      </c>
      <c r="N3" s="1410"/>
      <c r="O3" s="1410"/>
      <c r="P3" s="1410"/>
      <c r="Q3" s="1410"/>
      <c r="R3" s="1410"/>
      <c r="S3" s="1416"/>
    </row>
    <row r="4" spans="1:19" ht="18" customHeight="1" thickBot="1">
      <c r="A4" s="407" t="s">
        <v>534</v>
      </c>
      <c r="K4" s="1417" t="s">
        <v>75</v>
      </c>
      <c r="L4" s="1418"/>
      <c r="M4" s="1418">
        <f>'表紙'!$G$16</f>
        <v>0</v>
      </c>
      <c r="N4" s="1418"/>
      <c r="O4" s="1418"/>
      <c r="P4" s="1418"/>
      <c r="Q4" s="1418"/>
      <c r="R4" s="1418"/>
      <c r="S4" s="1419"/>
    </row>
    <row r="5" spans="1:19" ht="13.5" customHeight="1" thickBot="1">
      <c r="A5" s="467"/>
      <c r="B5" s="1377" t="s">
        <v>42</v>
      </c>
      <c r="C5" s="1378"/>
      <c r="D5" s="1379"/>
      <c r="E5" s="468" t="s">
        <v>3</v>
      </c>
      <c r="F5" s="468" t="s">
        <v>4</v>
      </c>
      <c r="G5" s="468" t="s">
        <v>5</v>
      </c>
      <c r="H5" s="468" t="s">
        <v>6</v>
      </c>
      <c r="I5" s="468" t="s">
        <v>7</v>
      </c>
      <c r="J5" s="488" t="s">
        <v>8</v>
      </c>
      <c r="K5" s="469" t="s">
        <v>9</v>
      </c>
      <c r="L5" s="1378" t="s">
        <v>76</v>
      </c>
      <c r="M5" s="1378"/>
      <c r="N5" s="1378"/>
      <c r="O5" s="1378"/>
      <c r="P5" s="1378"/>
      <c r="Q5" s="1378"/>
      <c r="R5" s="1378"/>
      <c r="S5" s="1509"/>
    </row>
    <row r="6" spans="1:22" ht="27" customHeight="1" thickBot="1">
      <c r="A6" s="470" t="s">
        <v>86</v>
      </c>
      <c r="B6" s="1394" t="s">
        <v>85</v>
      </c>
      <c r="C6" s="1395"/>
      <c r="D6" s="1396"/>
      <c r="E6" s="559">
        <f aca="true" t="shared" si="0" ref="E6:J6">SUM(E7:E14)</f>
        <v>0</v>
      </c>
      <c r="F6" s="559">
        <f t="shared" si="0"/>
        <v>0</v>
      </c>
      <c r="G6" s="559">
        <f t="shared" si="0"/>
        <v>0</v>
      </c>
      <c r="H6" s="559">
        <f t="shared" si="0"/>
        <v>0</v>
      </c>
      <c r="I6" s="559">
        <f t="shared" si="0"/>
        <v>0</v>
      </c>
      <c r="J6" s="560">
        <f t="shared" si="0"/>
        <v>0</v>
      </c>
      <c r="K6" s="672">
        <f aca="true" t="shared" si="1" ref="K6:K22">SUM(E6:J6)</f>
        <v>0</v>
      </c>
      <c r="L6" s="1407" t="s">
        <v>261</v>
      </c>
      <c r="M6" s="1408"/>
      <c r="N6" s="1408"/>
      <c r="O6" s="1510"/>
      <c r="P6" s="1399"/>
      <c r="Q6" s="1400"/>
      <c r="R6" s="1511" t="s">
        <v>151</v>
      </c>
      <c r="S6" s="1512"/>
      <c r="V6" s="540">
        <f>IF(AND(OR('表紙'!$G$18="中学校",'表紙'!$G$18="義務教育学校後期",'表紙'!$G$18="中等教育学校"),'肢体'!$G$6&gt;=1),"〇","")</f>
      </c>
    </row>
    <row r="7" spans="1:19" ht="13.5" customHeight="1">
      <c r="A7" s="1513" t="s">
        <v>379</v>
      </c>
      <c r="B7" s="1394" t="s">
        <v>16</v>
      </c>
      <c r="C7" s="1395"/>
      <c r="D7" s="1396"/>
      <c r="E7" s="673"/>
      <c r="F7" s="673"/>
      <c r="G7" s="673"/>
      <c r="H7" s="673"/>
      <c r="I7" s="673"/>
      <c r="J7" s="674"/>
      <c r="K7" s="629">
        <f t="shared" si="1"/>
        <v>0</v>
      </c>
      <c r="L7" s="1521" t="s">
        <v>418</v>
      </c>
      <c r="M7" s="1502"/>
      <c r="N7" s="1502"/>
      <c r="O7" s="1502"/>
      <c r="P7" s="1502"/>
      <c r="Q7" s="1502"/>
      <c r="R7" s="1502"/>
      <c r="S7" s="1503"/>
    </row>
    <row r="8" spans="1:19" ht="13.5" customHeight="1">
      <c r="A8" s="1514"/>
      <c r="B8" s="1371" t="s">
        <v>79</v>
      </c>
      <c r="C8" s="1372"/>
      <c r="D8" s="1373"/>
      <c r="E8" s="675"/>
      <c r="F8" s="675"/>
      <c r="G8" s="675"/>
      <c r="H8" s="675"/>
      <c r="I8" s="675"/>
      <c r="J8" s="676"/>
      <c r="K8" s="630">
        <f t="shared" si="1"/>
        <v>0</v>
      </c>
      <c r="L8" s="1522"/>
      <c r="M8" s="1523"/>
      <c r="N8" s="1523"/>
      <c r="O8" s="1523"/>
      <c r="P8" s="1523"/>
      <c r="Q8" s="1523"/>
      <c r="R8" s="1523"/>
      <c r="S8" s="1524"/>
    </row>
    <row r="9" spans="1:19" ht="13.5" customHeight="1">
      <c r="A9" s="1514"/>
      <c r="B9" s="1371" t="s">
        <v>80</v>
      </c>
      <c r="C9" s="1372"/>
      <c r="D9" s="1373"/>
      <c r="E9" s="675"/>
      <c r="F9" s="675"/>
      <c r="G9" s="675"/>
      <c r="H9" s="675"/>
      <c r="I9" s="675"/>
      <c r="J9" s="676"/>
      <c r="K9" s="630">
        <f t="shared" si="1"/>
        <v>0</v>
      </c>
      <c r="L9" s="1493"/>
      <c r="M9" s="1494"/>
      <c r="N9" s="1494"/>
      <c r="O9" s="1494"/>
      <c r="P9" s="1494"/>
      <c r="Q9" s="1494"/>
      <c r="R9" s="1494"/>
      <c r="S9" s="1495"/>
    </row>
    <row r="10" spans="1:19" ht="13.5" customHeight="1">
      <c r="A10" s="1514"/>
      <c r="B10" s="1371" t="s">
        <v>81</v>
      </c>
      <c r="C10" s="1372"/>
      <c r="D10" s="1373"/>
      <c r="E10" s="675"/>
      <c r="F10" s="675"/>
      <c r="G10" s="675"/>
      <c r="H10" s="675"/>
      <c r="I10" s="675"/>
      <c r="J10" s="676"/>
      <c r="K10" s="630">
        <f t="shared" si="1"/>
        <v>0</v>
      </c>
      <c r="L10" s="1493"/>
      <c r="M10" s="1494"/>
      <c r="N10" s="1494"/>
      <c r="O10" s="1494"/>
      <c r="P10" s="1494"/>
      <c r="Q10" s="1494"/>
      <c r="R10" s="1494"/>
      <c r="S10" s="1495"/>
    </row>
    <row r="11" spans="1:19" ht="13.5" customHeight="1">
      <c r="A11" s="1514"/>
      <c r="B11" s="1371" t="s">
        <v>82</v>
      </c>
      <c r="C11" s="1372"/>
      <c r="D11" s="1373"/>
      <c r="E11" s="675"/>
      <c r="F11" s="675"/>
      <c r="G11" s="675"/>
      <c r="H11" s="675"/>
      <c r="I11" s="675"/>
      <c r="J11" s="676"/>
      <c r="K11" s="630">
        <f t="shared" si="1"/>
        <v>0</v>
      </c>
      <c r="L11" s="1493"/>
      <c r="M11" s="1494"/>
      <c r="N11" s="1494"/>
      <c r="O11" s="1494"/>
      <c r="P11" s="1494"/>
      <c r="Q11" s="1494"/>
      <c r="R11" s="1494"/>
      <c r="S11" s="1495"/>
    </row>
    <row r="12" spans="1:19" ht="13.5" customHeight="1">
      <c r="A12" s="1514"/>
      <c r="B12" s="1371" t="s">
        <v>83</v>
      </c>
      <c r="C12" s="1372"/>
      <c r="D12" s="1373"/>
      <c r="E12" s="675"/>
      <c r="F12" s="675"/>
      <c r="G12" s="675"/>
      <c r="H12" s="675"/>
      <c r="I12" s="675"/>
      <c r="J12" s="676"/>
      <c r="K12" s="630">
        <f t="shared" si="1"/>
        <v>0</v>
      </c>
      <c r="L12" s="1493"/>
      <c r="M12" s="1494"/>
      <c r="N12" s="1494"/>
      <c r="O12" s="1494"/>
      <c r="P12" s="1494"/>
      <c r="Q12" s="1494"/>
      <c r="R12" s="1494"/>
      <c r="S12" s="1495"/>
    </row>
    <row r="13" spans="1:19" ht="13.5" customHeight="1">
      <c r="A13" s="1514"/>
      <c r="B13" s="1371" t="s">
        <v>18</v>
      </c>
      <c r="C13" s="1372"/>
      <c r="D13" s="1373"/>
      <c r="E13" s="675"/>
      <c r="F13" s="675"/>
      <c r="G13" s="675"/>
      <c r="H13" s="675"/>
      <c r="I13" s="675"/>
      <c r="J13" s="676"/>
      <c r="K13" s="630">
        <f t="shared" si="1"/>
        <v>0</v>
      </c>
      <c r="L13" s="1493"/>
      <c r="M13" s="1494"/>
      <c r="N13" s="1494"/>
      <c r="O13" s="1494"/>
      <c r="P13" s="1494"/>
      <c r="Q13" s="1494"/>
      <c r="R13" s="1494"/>
      <c r="S13" s="1495"/>
    </row>
    <row r="14" spans="1:19" ht="13.5" customHeight="1" thickBot="1">
      <c r="A14" s="1514"/>
      <c r="B14" s="1485" t="s">
        <v>17</v>
      </c>
      <c r="C14" s="1486"/>
      <c r="D14" s="1487"/>
      <c r="E14" s="677"/>
      <c r="F14" s="677"/>
      <c r="G14" s="677"/>
      <c r="H14" s="677"/>
      <c r="I14" s="677"/>
      <c r="J14" s="678"/>
      <c r="K14" s="631">
        <f t="shared" si="1"/>
        <v>0</v>
      </c>
      <c r="L14" s="1493"/>
      <c r="M14" s="1494"/>
      <c r="N14" s="1494"/>
      <c r="O14" s="1494"/>
      <c r="P14" s="1494"/>
      <c r="Q14" s="1494"/>
      <c r="R14" s="1494"/>
      <c r="S14" s="1495"/>
    </row>
    <row r="15" spans="1:19" ht="13.5" customHeight="1" thickBot="1" thickTop="1">
      <c r="A15" s="1515"/>
      <c r="B15" s="1504" t="s">
        <v>9</v>
      </c>
      <c r="C15" s="1505"/>
      <c r="D15" s="1506"/>
      <c r="E15" s="679">
        <f aca="true" t="shared" si="2" ref="E15:J15">SUM(E7:E14)</f>
        <v>0</v>
      </c>
      <c r="F15" s="679">
        <f t="shared" si="2"/>
        <v>0</v>
      </c>
      <c r="G15" s="679">
        <f t="shared" si="2"/>
        <v>0</v>
      </c>
      <c r="H15" s="679">
        <f t="shared" si="2"/>
        <v>0</v>
      </c>
      <c r="I15" s="679">
        <f t="shared" si="2"/>
        <v>0</v>
      </c>
      <c r="J15" s="680">
        <f t="shared" si="2"/>
        <v>0</v>
      </c>
      <c r="K15" s="632">
        <f t="shared" si="1"/>
        <v>0</v>
      </c>
      <c r="L15" s="1496"/>
      <c r="M15" s="1497"/>
      <c r="N15" s="1497"/>
      <c r="O15" s="1497"/>
      <c r="P15" s="1497"/>
      <c r="Q15" s="1497"/>
      <c r="R15" s="1497"/>
      <c r="S15" s="1498"/>
    </row>
    <row r="16" spans="1:19" ht="13.5" customHeight="1">
      <c r="A16" s="1516" t="s">
        <v>378</v>
      </c>
      <c r="B16" s="1394" t="s">
        <v>455</v>
      </c>
      <c r="C16" s="1395"/>
      <c r="D16" s="1396"/>
      <c r="E16" s="673"/>
      <c r="F16" s="673"/>
      <c r="G16" s="673"/>
      <c r="H16" s="673"/>
      <c r="I16" s="673"/>
      <c r="J16" s="674"/>
      <c r="K16" s="629">
        <f t="shared" si="1"/>
        <v>0</v>
      </c>
      <c r="L16" s="1525" t="s">
        <v>351</v>
      </c>
      <c r="M16" s="1526"/>
      <c r="N16" s="1526"/>
      <c r="O16" s="1526"/>
      <c r="P16" s="1526"/>
      <c r="Q16" s="1526"/>
      <c r="R16" s="1526"/>
      <c r="S16" s="1527"/>
    </row>
    <row r="17" spans="1:19" ht="13.5" customHeight="1">
      <c r="A17" s="1517"/>
      <c r="B17" s="1371" t="s">
        <v>456</v>
      </c>
      <c r="C17" s="1372"/>
      <c r="D17" s="1373"/>
      <c r="E17" s="675"/>
      <c r="F17" s="675"/>
      <c r="G17" s="675"/>
      <c r="H17" s="675"/>
      <c r="I17" s="675"/>
      <c r="J17" s="676"/>
      <c r="K17" s="630">
        <f t="shared" si="1"/>
        <v>0</v>
      </c>
      <c r="L17" s="1522"/>
      <c r="M17" s="1523"/>
      <c r="N17" s="1523"/>
      <c r="O17" s="1523"/>
      <c r="P17" s="1523"/>
      <c r="Q17" s="1523"/>
      <c r="R17" s="1523"/>
      <c r="S17" s="1524"/>
    </row>
    <row r="18" spans="1:19" ht="13.5" customHeight="1">
      <c r="A18" s="1517"/>
      <c r="B18" s="1371" t="s">
        <v>457</v>
      </c>
      <c r="C18" s="1372"/>
      <c r="D18" s="1373"/>
      <c r="E18" s="675"/>
      <c r="F18" s="675"/>
      <c r="G18" s="675"/>
      <c r="H18" s="675"/>
      <c r="I18" s="675"/>
      <c r="J18" s="676"/>
      <c r="K18" s="630">
        <f t="shared" si="1"/>
        <v>0</v>
      </c>
      <c r="L18" s="1493"/>
      <c r="M18" s="1494"/>
      <c r="N18" s="1494"/>
      <c r="O18" s="1494"/>
      <c r="P18" s="1494"/>
      <c r="Q18" s="1494"/>
      <c r="R18" s="1494"/>
      <c r="S18" s="1495"/>
    </row>
    <row r="19" spans="1:19" ht="13.5" customHeight="1">
      <c r="A19" s="1517"/>
      <c r="B19" s="1371" t="s">
        <v>459</v>
      </c>
      <c r="C19" s="1372"/>
      <c r="D19" s="1373"/>
      <c r="E19" s="675"/>
      <c r="F19" s="675"/>
      <c r="G19" s="675"/>
      <c r="H19" s="675"/>
      <c r="I19" s="675"/>
      <c r="J19" s="676"/>
      <c r="K19" s="630">
        <f t="shared" si="1"/>
        <v>0</v>
      </c>
      <c r="L19" s="1493"/>
      <c r="M19" s="1494"/>
      <c r="N19" s="1494"/>
      <c r="O19" s="1494"/>
      <c r="P19" s="1494"/>
      <c r="Q19" s="1494"/>
      <c r="R19" s="1494"/>
      <c r="S19" s="1495"/>
    </row>
    <row r="20" spans="1:19" ht="13.5" customHeight="1">
      <c r="A20" s="1517"/>
      <c r="B20" s="1518" t="s">
        <v>458</v>
      </c>
      <c r="C20" s="1519"/>
      <c r="D20" s="1520"/>
      <c r="E20" s="675"/>
      <c r="F20" s="675"/>
      <c r="G20" s="675"/>
      <c r="H20" s="675"/>
      <c r="I20" s="675"/>
      <c r="J20" s="676"/>
      <c r="K20" s="630">
        <f t="shared" si="1"/>
        <v>0</v>
      </c>
      <c r="L20" s="1493"/>
      <c r="M20" s="1494"/>
      <c r="N20" s="1494"/>
      <c r="O20" s="1494"/>
      <c r="P20" s="1494"/>
      <c r="Q20" s="1494"/>
      <c r="R20" s="1494"/>
      <c r="S20" s="1495"/>
    </row>
    <row r="21" spans="1:19" ht="13.5" customHeight="1" thickBot="1">
      <c r="A21" s="1517"/>
      <c r="B21" s="1374" t="s">
        <v>41</v>
      </c>
      <c r="C21" s="1375"/>
      <c r="D21" s="1376"/>
      <c r="E21" s="681"/>
      <c r="F21" s="681"/>
      <c r="G21" s="681"/>
      <c r="H21" s="681"/>
      <c r="I21" s="681"/>
      <c r="J21" s="682"/>
      <c r="K21" s="683">
        <f t="shared" si="1"/>
        <v>0</v>
      </c>
      <c r="L21" s="1493"/>
      <c r="M21" s="1494"/>
      <c r="N21" s="1494"/>
      <c r="O21" s="1494"/>
      <c r="P21" s="1494"/>
      <c r="Q21" s="1494"/>
      <c r="R21" s="1494"/>
      <c r="S21" s="1495"/>
    </row>
    <row r="22" spans="1:19" ht="13.5" customHeight="1" thickBot="1" thickTop="1">
      <c r="A22" s="1517"/>
      <c r="B22" s="1420" t="s">
        <v>9</v>
      </c>
      <c r="C22" s="1421"/>
      <c r="D22" s="1422"/>
      <c r="E22" s="684">
        <f aca="true" t="shared" si="3" ref="E22:J22">SUM(E16:E21)</f>
        <v>0</v>
      </c>
      <c r="F22" s="684">
        <f t="shared" si="3"/>
        <v>0</v>
      </c>
      <c r="G22" s="684">
        <f t="shared" si="3"/>
        <v>0</v>
      </c>
      <c r="H22" s="684">
        <f t="shared" si="3"/>
        <v>0</v>
      </c>
      <c r="I22" s="684">
        <f t="shared" si="3"/>
        <v>0</v>
      </c>
      <c r="J22" s="685">
        <f t="shared" si="3"/>
        <v>0</v>
      </c>
      <c r="K22" s="686">
        <f t="shared" si="1"/>
        <v>0</v>
      </c>
      <c r="L22" s="1496"/>
      <c r="M22" s="1497"/>
      <c r="N22" s="1497"/>
      <c r="O22" s="1497"/>
      <c r="P22" s="1497"/>
      <c r="Q22" s="1497"/>
      <c r="R22" s="1497"/>
      <c r="S22" s="1498"/>
    </row>
    <row r="23" spans="1:19" ht="13.5" customHeight="1">
      <c r="A23" s="1444" t="s">
        <v>44</v>
      </c>
      <c r="B23" s="1461" t="s">
        <v>69</v>
      </c>
      <c r="C23" s="1462"/>
      <c r="D23" s="1463"/>
      <c r="E23" s="635"/>
      <c r="F23" s="635"/>
      <c r="G23" s="635"/>
      <c r="H23" s="635"/>
      <c r="I23" s="635"/>
      <c r="J23" s="636"/>
      <c r="K23" s="1401" t="s">
        <v>421</v>
      </c>
      <c r="L23" s="1402"/>
      <c r="M23" s="1402"/>
      <c r="N23" s="1402"/>
      <c r="O23" s="1402"/>
      <c r="P23" s="1402"/>
      <c r="Q23" s="1402"/>
      <c r="R23" s="1402"/>
      <c r="S23" s="1403"/>
    </row>
    <row r="24" spans="1:19" ht="13.5" customHeight="1">
      <c r="A24" s="1445"/>
      <c r="B24" s="1448" t="s">
        <v>423</v>
      </c>
      <c r="C24" s="1449"/>
      <c r="D24" s="1450"/>
      <c r="E24" s="637"/>
      <c r="F24" s="637"/>
      <c r="G24" s="637"/>
      <c r="H24" s="637"/>
      <c r="I24" s="637"/>
      <c r="J24" s="638"/>
      <c r="K24" s="1439" t="s">
        <v>413</v>
      </c>
      <c r="L24" s="1387"/>
      <c r="M24" s="1387"/>
      <c r="N24" s="480" t="s">
        <v>414</v>
      </c>
      <c r="O24" s="1387" t="s">
        <v>415</v>
      </c>
      <c r="P24" s="1387"/>
      <c r="Q24" s="1387"/>
      <c r="R24" s="1387"/>
      <c r="S24" s="1388"/>
    </row>
    <row r="25" spans="1:19" ht="13.5" customHeight="1">
      <c r="A25" s="1445"/>
      <c r="B25" s="1448" t="s">
        <v>19</v>
      </c>
      <c r="C25" s="1449"/>
      <c r="D25" s="1450"/>
      <c r="E25" s="637"/>
      <c r="F25" s="637"/>
      <c r="G25" s="637"/>
      <c r="H25" s="637"/>
      <c r="I25" s="637"/>
      <c r="J25" s="638"/>
      <c r="K25" s="1446" t="s">
        <v>417</v>
      </c>
      <c r="L25" s="1447"/>
      <c r="M25" s="1447"/>
      <c r="N25" s="543"/>
      <c r="O25" s="1507"/>
      <c r="P25" s="1507"/>
      <c r="Q25" s="1507"/>
      <c r="R25" s="1507"/>
      <c r="S25" s="1508"/>
    </row>
    <row r="26" spans="1:22" ht="13.5" customHeight="1">
      <c r="A26" s="1445"/>
      <c r="B26" s="1472" t="s">
        <v>20</v>
      </c>
      <c r="C26" s="1473"/>
      <c r="D26" s="1474"/>
      <c r="E26" s="622"/>
      <c r="F26" s="622"/>
      <c r="G26" s="622"/>
      <c r="H26" s="622"/>
      <c r="I26" s="622"/>
      <c r="J26" s="639"/>
      <c r="K26" s="1475" t="s">
        <v>416</v>
      </c>
      <c r="L26" s="1476"/>
      <c r="M26" s="1476"/>
      <c r="N26" s="190"/>
      <c r="O26" s="1500"/>
      <c r="P26" s="1500"/>
      <c r="Q26" s="1500"/>
      <c r="R26" s="1500"/>
      <c r="S26" s="1501"/>
      <c r="U26" s="1457"/>
      <c r="V26" s="1457"/>
    </row>
    <row r="27" spans="1:19" ht="13.5" customHeight="1">
      <c r="A27" s="1445"/>
      <c r="B27" s="1458" t="s">
        <v>510</v>
      </c>
      <c r="C27" s="1459"/>
      <c r="D27" s="1460"/>
      <c r="E27" s="637"/>
      <c r="F27" s="637"/>
      <c r="G27" s="637"/>
      <c r="H27" s="637"/>
      <c r="I27" s="637"/>
      <c r="J27" s="638"/>
      <c r="K27" s="1435" t="s">
        <v>410</v>
      </c>
      <c r="L27" s="1372"/>
      <c r="M27" s="1373"/>
      <c r="N27" s="190"/>
      <c r="O27" s="1500"/>
      <c r="P27" s="1500"/>
      <c r="Q27" s="1500"/>
      <c r="R27" s="1500"/>
      <c r="S27" s="1501"/>
    </row>
    <row r="28" spans="1:19" ht="13.5" customHeight="1">
      <c r="A28" s="1445"/>
      <c r="B28" s="1458" t="s">
        <v>467</v>
      </c>
      <c r="C28" s="1459"/>
      <c r="D28" s="1460"/>
      <c r="E28" s="637"/>
      <c r="F28" s="637"/>
      <c r="G28" s="637"/>
      <c r="H28" s="637"/>
      <c r="I28" s="637"/>
      <c r="J28" s="638"/>
      <c r="K28" s="1435" t="s">
        <v>411</v>
      </c>
      <c r="L28" s="1372"/>
      <c r="M28" s="1373"/>
      <c r="N28" s="190"/>
      <c r="O28" s="1500"/>
      <c r="P28" s="1500"/>
      <c r="Q28" s="1500"/>
      <c r="R28" s="1500"/>
      <c r="S28" s="1501"/>
    </row>
    <row r="29" spans="1:19" ht="13.5" customHeight="1">
      <c r="A29" s="1445"/>
      <c r="B29" s="1470" t="s">
        <v>424</v>
      </c>
      <c r="C29" s="1470"/>
      <c r="D29" s="1470"/>
      <c r="E29" s="1455"/>
      <c r="F29" s="1455"/>
      <c r="G29" s="1455"/>
      <c r="H29" s="1455"/>
      <c r="I29" s="1455"/>
      <c r="J29" s="1477"/>
      <c r="K29" s="1435" t="s">
        <v>412</v>
      </c>
      <c r="L29" s="1372"/>
      <c r="M29" s="1373"/>
      <c r="N29" s="1397"/>
      <c r="O29" s="1479"/>
      <c r="P29" s="1480"/>
      <c r="Q29" s="1480"/>
      <c r="R29" s="1480"/>
      <c r="S29" s="1481"/>
    </row>
    <row r="30" spans="1:19" ht="13.5" customHeight="1">
      <c r="A30" s="1445"/>
      <c r="B30" s="1528"/>
      <c r="C30" s="1528"/>
      <c r="D30" s="1528"/>
      <c r="E30" s="1529"/>
      <c r="F30" s="1529"/>
      <c r="G30" s="1529"/>
      <c r="H30" s="1529"/>
      <c r="I30" s="1529"/>
      <c r="J30" s="1531"/>
      <c r="K30" s="1436"/>
      <c r="L30" s="1437"/>
      <c r="M30" s="1438"/>
      <c r="N30" s="1398"/>
      <c r="O30" s="1482"/>
      <c r="P30" s="1483"/>
      <c r="Q30" s="1483"/>
      <c r="R30" s="1483"/>
      <c r="S30" s="1484"/>
    </row>
    <row r="31" spans="1:30" ht="13.5" customHeight="1">
      <c r="A31" s="1445"/>
      <c r="B31" s="1530" t="s">
        <v>43</v>
      </c>
      <c r="C31" s="1530"/>
      <c r="D31" s="1530"/>
      <c r="E31" s="687">
        <f aca="true" t="shared" si="4" ref="E31:J31">SUM(E23:E30)</f>
        <v>0</v>
      </c>
      <c r="F31" s="687">
        <f t="shared" si="4"/>
        <v>0</v>
      </c>
      <c r="G31" s="687">
        <f t="shared" si="4"/>
        <v>0</v>
      </c>
      <c r="H31" s="687">
        <f t="shared" si="4"/>
        <v>0</v>
      </c>
      <c r="I31" s="687">
        <f t="shared" si="4"/>
        <v>0</v>
      </c>
      <c r="J31" s="688">
        <f t="shared" si="4"/>
        <v>0</v>
      </c>
      <c r="K31" s="1366"/>
      <c r="L31" s="1367"/>
      <c r="M31" s="1367"/>
      <c r="N31" s="1367"/>
      <c r="O31" s="1367"/>
      <c r="P31" s="1367"/>
      <c r="Q31" s="1367"/>
      <c r="R31" s="1367"/>
      <c r="S31" s="1368"/>
      <c r="V31" s="1022"/>
      <c r="W31" s="481"/>
      <c r="X31" s="481"/>
      <c r="Y31" s="481"/>
      <c r="Z31" s="481"/>
      <c r="AA31" s="481"/>
      <c r="AB31" s="481"/>
      <c r="AC31" s="481"/>
      <c r="AD31" s="481"/>
    </row>
    <row r="32" spans="1:30" ht="31.5" customHeight="1">
      <c r="A32" s="1445"/>
      <c r="B32" s="1342"/>
      <c r="C32" s="1343"/>
      <c r="D32" s="1344"/>
      <c r="E32" s="1220"/>
      <c r="F32" s="1220"/>
      <c r="G32" s="1220"/>
      <c r="H32" s="1220"/>
      <c r="I32" s="1220"/>
      <c r="J32" s="1246"/>
      <c r="K32" s="1266" t="s">
        <v>540</v>
      </c>
      <c r="L32" s="1267"/>
      <c r="M32" s="1268"/>
      <c r="N32" s="1021"/>
      <c r="O32" s="1239"/>
      <c r="P32" s="1240"/>
      <c r="Q32" s="1240"/>
      <c r="R32" s="1240"/>
      <c r="S32" s="1241"/>
      <c r="V32" s="1023"/>
      <c r="W32" s="1024"/>
      <c r="X32" s="483"/>
      <c r="Y32" s="483"/>
      <c r="Z32" s="483"/>
      <c r="AA32" s="483"/>
      <c r="AB32" s="483"/>
      <c r="AC32" s="483"/>
      <c r="AD32" s="482"/>
    </row>
    <row r="33" spans="1:30" ht="35.25" customHeight="1" thickBot="1">
      <c r="A33" s="1445"/>
      <c r="B33" s="1345"/>
      <c r="C33" s="1346"/>
      <c r="D33" s="1347"/>
      <c r="E33" s="1221"/>
      <c r="F33" s="1221"/>
      <c r="G33" s="1221"/>
      <c r="H33" s="1221"/>
      <c r="I33" s="1221"/>
      <c r="J33" s="1247"/>
      <c r="K33" s="1236" t="s">
        <v>541</v>
      </c>
      <c r="L33" s="1237"/>
      <c r="M33" s="1238"/>
      <c r="N33" s="1225"/>
      <c r="O33" s="1226"/>
      <c r="P33" s="1226"/>
      <c r="Q33" s="1226"/>
      <c r="R33" s="1226"/>
      <c r="S33" s="1227"/>
      <c r="V33" s="1025"/>
      <c r="W33" s="1024"/>
      <c r="X33" s="483"/>
      <c r="Y33" s="483"/>
      <c r="Z33" s="483"/>
      <c r="AA33" s="483"/>
      <c r="AB33" s="483"/>
      <c r="AC33" s="483"/>
      <c r="AD33" s="482"/>
    </row>
    <row r="34" spans="1:19" ht="13.5" customHeight="1">
      <c r="A34" s="1380" t="s">
        <v>422</v>
      </c>
      <c r="B34" s="1381" t="s">
        <v>61</v>
      </c>
      <c r="C34" s="1382"/>
      <c r="D34" s="1382"/>
      <c r="E34" s="1382"/>
      <c r="F34" s="1382"/>
      <c r="G34" s="1382"/>
      <c r="H34" s="1382"/>
      <c r="I34" s="1383"/>
      <c r="J34" s="405"/>
      <c r="K34" s="1426"/>
      <c r="L34" s="1427"/>
      <c r="M34" s="1427"/>
      <c r="N34" s="1427"/>
      <c r="O34" s="1427"/>
      <c r="P34" s="1427"/>
      <c r="Q34" s="1427"/>
      <c r="R34" s="1427"/>
      <c r="S34" s="1428"/>
    </row>
    <row r="35" spans="1:19" ht="13.5" customHeight="1">
      <c r="A35" s="1228"/>
      <c r="B35" s="1384" t="s">
        <v>62</v>
      </c>
      <c r="C35" s="1385"/>
      <c r="D35" s="1385"/>
      <c r="E35" s="1385"/>
      <c r="F35" s="1385"/>
      <c r="G35" s="1385"/>
      <c r="H35" s="1385"/>
      <c r="I35" s="1386"/>
      <c r="J35" s="188"/>
      <c r="K35" s="1429"/>
      <c r="L35" s="1430"/>
      <c r="M35" s="1430"/>
      <c r="N35" s="1430"/>
      <c r="O35" s="1430"/>
      <c r="P35" s="1430"/>
      <c r="Q35" s="1430"/>
      <c r="R35" s="1430"/>
      <c r="S35" s="1431"/>
    </row>
    <row r="36" spans="1:19" ht="13.5" customHeight="1">
      <c r="A36" s="1228"/>
      <c r="B36" s="1384" t="s">
        <v>63</v>
      </c>
      <c r="C36" s="1385"/>
      <c r="D36" s="1385"/>
      <c r="E36" s="1385"/>
      <c r="F36" s="1385"/>
      <c r="G36" s="1385"/>
      <c r="H36" s="1385"/>
      <c r="I36" s="1386"/>
      <c r="J36" s="188"/>
      <c r="K36" s="1429"/>
      <c r="L36" s="1430"/>
      <c r="M36" s="1430"/>
      <c r="N36" s="1430"/>
      <c r="O36" s="1430"/>
      <c r="P36" s="1430"/>
      <c r="Q36" s="1430"/>
      <c r="R36" s="1430"/>
      <c r="S36" s="1431"/>
    </row>
    <row r="37" spans="1:19" ht="13.5" customHeight="1">
      <c r="A37" s="1228"/>
      <c r="B37" s="1391" t="s">
        <v>41</v>
      </c>
      <c r="C37" s="1392"/>
      <c r="D37" s="1392"/>
      <c r="E37" s="1392"/>
      <c r="F37" s="1392"/>
      <c r="G37" s="1392"/>
      <c r="H37" s="1392"/>
      <c r="I37" s="1393"/>
      <c r="J37" s="189"/>
      <c r="K37" s="1432"/>
      <c r="L37" s="1433"/>
      <c r="M37" s="1433"/>
      <c r="N37" s="1433"/>
      <c r="O37" s="1433"/>
      <c r="P37" s="1433"/>
      <c r="Q37" s="1433"/>
      <c r="R37" s="1433"/>
      <c r="S37" s="1434"/>
    </row>
    <row r="38" spans="1:19" ht="13.5" customHeight="1">
      <c r="A38" s="1228" t="s">
        <v>118</v>
      </c>
      <c r="B38" s="1233" t="s">
        <v>59</v>
      </c>
      <c r="C38" s="1234"/>
      <c r="D38" s="1234"/>
      <c r="E38" s="1234"/>
      <c r="F38" s="1234"/>
      <c r="G38" s="1234"/>
      <c r="H38" s="1234"/>
      <c r="I38" s="1234"/>
      <c r="J38" s="1234"/>
      <c r="K38" s="1234"/>
      <c r="L38" s="1234"/>
      <c r="M38" s="1234"/>
      <c r="N38" s="1234"/>
      <c r="O38" s="1234"/>
      <c r="P38" s="1234"/>
      <c r="Q38" s="1234"/>
      <c r="R38" s="1235"/>
      <c r="S38" s="179"/>
    </row>
    <row r="39" spans="1:19" ht="13.5" customHeight="1">
      <c r="A39" s="1229"/>
      <c r="B39" s="420"/>
      <c r="C39" s="1352" t="s">
        <v>443</v>
      </c>
      <c r="D39" s="1336" t="s">
        <v>429</v>
      </c>
      <c r="E39" s="1337"/>
      <c r="F39" s="1337"/>
      <c r="G39" s="1337"/>
      <c r="H39" s="1337"/>
      <c r="I39" s="1337"/>
      <c r="J39" s="1337"/>
      <c r="K39" s="1337"/>
      <c r="L39" s="1337"/>
      <c r="M39" s="1337"/>
      <c r="N39" s="1337"/>
      <c r="O39" s="1337"/>
      <c r="P39" s="1337"/>
      <c r="Q39" s="1337"/>
      <c r="R39" s="1338"/>
      <c r="S39" s="544"/>
    </row>
    <row r="40" spans="1:19" ht="13.5" customHeight="1">
      <c r="A40" s="1229"/>
      <c r="B40" s="420"/>
      <c r="C40" s="1353"/>
      <c r="D40" s="1269" t="s">
        <v>430</v>
      </c>
      <c r="E40" s="1270"/>
      <c r="F40" s="1270"/>
      <c r="G40" s="1270"/>
      <c r="H40" s="1270"/>
      <c r="I40" s="1270"/>
      <c r="J40" s="1270"/>
      <c r="K40" s="1270"/>
      <c r="L40" s="1270"/>
      <c r="M40" s="1270"/>
      <c r="N40" s="1270"/>
      <c r="O40" s="1270"/>
      <c r="P40" s="1270"/>
      <c r="Q40" s="1270"/>
      <c r="R40" s="1271"/>
      <c r="S40" s="545"/>
    </row>
    <row r="41" spans="1:19" ht="13.5" customHeight="1">
      <c r="A41" s="1229"/>
      <c r="B41" s="420"/>
      <c r="C41" s="1353"/>
      <c r="D41" s="1269" t="s">
        <v>431</v>
      </c>
      <c r="E41" s="1270"/>
      <c r="F41" s="1270"/>
      <c r="G41" s="1270"/>
      <c r="H41" s="1270"/>
      <c r="I41" s="1270"/>
      <c r="J41" s="1270"/>
      <c r="K41" s="1270"/>
      <c r="L41" s="1270"/>
      <c r="M41" s="1270"/>
      <c r="N41" s="1270"/>
      <c r="O41" s="1270"/>
      <c r="P41" s="1270"/>
      <c r="Q41" s="1270"/>
      <c r="R41" s="1271"/>
      <c r="S41" s="545"/>
    </row>
    <row r="42" spans="1:19" ht="13.5" customHeight="1">
      <c r="A42" s="1229"/>
      <c r="B42" s="420"/>
      <c r="C42" s="1353"/>
      <c r="D42" s="1269" t="s">
        <v>432</v>
      </c>
      <c r="E42" s="1270"/>
      <c r="F42" s="1270"/>
      <c r="G42" s="1270"/>
      <c r="H42" s="1270"/>
      <c r="I42" s="1270"/>
      <c r="J42" s="1270"/>
      <c r="K42" s="1270"/>
      <c r="L42" s="1270"/>
      <c r="M42" s="1270"/>
      <c r="N42" s="1270"/>
      <c r="O42" s="1270"/>
      <c r="P42" s="1270"/>
      <c r="Q42" s="1270"/>
      <c r="R42" s="1271"/>
      <c r="S42" s="545"/>
    </row>
    <row r="43" spans="1:19" ht="13.5" customHeight="1">
      <c r="A43" s="1229"/>
      <c r="B43" s="421"/>
      <c r="C43" s="1363"/>
      <c r="D43" s="1464" t="s">
        <v>433</v>
      </c>
      <c r="E43" s="1465"/>
      <c r="F43" s="1465"/>
      <c r="G43" s="1465"/>
      <c r="H43" s="1465"/>
      <c r="I43" s="1465"/>
      <c r="J43" s="1465"/>
      <c r="K43" s="1465"/>
      <c r="L43" s="1465"/>
      <c r="M43" s="1465"/>
      <c r="N43" s="1465"/>
      <c r="O43" s="1465"/>
      <c r="P43" s="1465"/>
      <c r="Q43" s="1465"/>
      <c r="R43" s="1466"/>
      <c r="S43" s="546"/>
    </row>
    <row r="44" spans="1:19" ht="13.5" customHeight="1">
      <c r="A44" s="1229"/>
      <c r="B44" s="1233" t="s">
        <v>117</v>
      </c>
      <c r="C44" s="1234"/>
      <c r="D44" s="1234"/>
      <c r="E44" s="1234"/>
      <c r="F44" s="1234"/>
      <c r="G44" s="1234"/>
      <c r="H44" s="1234"/>
      <c r="I44" s="1234"/>
      <c r="J44" s="1234"/>
      <c r="K44" s="1234"/>
      <c r="L44" s="1234"/>
      <c r="M44" s="1234"/>
      <c r="N44" s="1234"/>
      <c r="O44" s="1234"/>
      <c r="P44" s="1234"/>
      <c r="Q44" s="1234"/>
      <c r="R44" s="1235"/>
      <c r="S44" s="179"/>
    </row>
    <row r="45" spans="1:19" ht="13.5" customHeight="1">
      <c r="A45" s="1229"/>
      <c r="B45" s="420"/>
      <c r="C45" s="1352" t="s">
        <v>443</v>
      </c>
      <c r="D45" s="1336" t="s">
        <v>429</v>
      </c>
      <c r="E45" s="1337"/>
      <c r="F45" s="1337"/>
      <c r="G45" s="1337"/>
      <c r="H45" s="1337"/>
      <c r="I45" s="1337"/>
      <c r="J45" s="1337"/>
      <c r="K45" s="1337"/>
      <c r="L45" s="1337"/>
      <c r="M45" s="1337"/>
      <c r="N45" s="1337"/>
      <c r="O45" s="1337"/>
      <c r="P45" s="1337"/>
      <c r="Q45" s="1337"/>
      <c r="R45" s="1338"/>
      <c r="S45" s="544"/>
    </row>
    <row r="46" spans="1:19" ht="13.5" customHeight="1">
      <c r="A46" s="1229"/>
      <c r="B46" s="420"/>
      <c r="C46" s="1353"/>
      <c r="D46" s="1269" t="s">
        <v>430</v>
      </c>
      <c r="E46" s="1270"/>
      <c r="F46" s="1270"/>
      <c r="G46" s="1270"/>
      <c r="H46" s="1270"/>
      <c r="I46" s="1270"/>
      <c r="J46" s="1270"/>
      <c r="K46" s="1270"/>
      <c r="L46" s="1270"/>
      <c r="M46" s="1270"/>
      <c r="N46" s="1270"/>
      <c r="O46" s="1270"/>
      <c r="P46" s="1270"/>
      <c r="Q46" s="1270"/>
      <c r="R46" s="1271"/>
      <c r="S46" s="545"/>
    </row>
    <row r="47" spans="1:19" ht="13.5" customHeight="1">
      <c r="A47" s="1229"/>
      <c r="B47" s="420"/>
      <c r="C47" s="1353"/>
      <c r="D47" s="1269" t="s">
        <v>431</v>
      </c>
      <c r="E47" s="1270"/>
      <c r="F47" s="1270"/>
      <c r="G47" s="1270"/>
      <c r="H47" s="1270"/>
      <c r="I47" s="1270"/>
      <c r="J47" s="1270"/>
      <c r="K47" s="1270"/>
      <c r="L47" s="1270"/>
      <c r="M47" s="1270"/>
      <c r="N47" s="1270"/>
      <c r="O47" s="1270"/>
      <c r="P47" s="1270"/>
      <c r="Q47" s="1270"/>
      <c r="R47" s="1271"/>
      <c r="S47" s="545"/>
    </row>
    <row r="48" spans="1:19" ht="13.5" customHeight="1">
      <c r="A48" s="1229"/>
      <c r="B48" s="420"/>
      <c r="C48" s="1353"/>
      <c r="D48" s="1269" t="s">
        <v>432</v>
      </c>
      <c r="E48" s="1270"/>
      <c r="F48" s="1270"/>
      <c r="G48" s="1270"/>
      <c r="H48" s="1270"/>
      <c r="I48" s="1270"/>
      <c r="J48" s="1270"/>
      <c r="K48" s="1270"/>
      <c r="L48" s="1270"/>
      <c r="M48" s="1270"/>
      <c r="N48" s="1270"/>
      <c r="O48" s="1270"/>
      <c r="P48" s="1270"/>
      <c r="Q48" s="1270"/>
      <c r="R48" s="1271"/>
      <c r="S48" s="545"/>
    </row>
    <row r="49" spans="1:19" ht="13.5" customHeight="1" thickBot="1">
      <c r="A49" s="1230"/>
      <c r="B49" s="423"/>
      <c r="C49" s="1056"/>
      <c r="D49" s="1349" t="s">
        <v>433</v>
      </c>
      <c r="E49" s="1350"/>
      <c r="F49" s="1350"/>
      <c r="G49" s="1350"/>
      <c r="H49" s="1350"/>
      <c r="I49" s="1350"/>
      <c r="J49" s="1350"/>
      <c r="K49" s="1350"/>
      <c r="L49" s="1350"/>
      <c r="M49" s="1350"/>
      <c r="N49" s="1350"/>
      <c r="O49" s="1350"/>
      <c r="P49" s="1350"/>
      <c r="Q49" s="1350"/>
      <c r="R49" s="1351"/>
      <c r="S49" s="547"/>
    </row>
    <row r="50" spans="1:19" ht="11.25" customHeight="1">
      <c r="A50" s="579"/>
      <c r="B50" s="578"/>
      <c r="C50" s="578"/>
      <c r="D50" s="578"/>
      <c r="E50" s="580"/>
      <c r="F50" s="578"/>
      <c r="G50" s="578"/>
      <c r="H50" s="578"/>
      <c r="I50" s="578"/>
      <c r="J50" s="578"/>
      <c r="K50" s="578"/>
      <c r="L50" s="578"/>
      <c r="M50" s="578"/>
      <c r="N50" s="578"/>
      <c r="O50" s="580"/>
      <c r="P50" s="580"/>
      <c r="Q50" s="580"/>
      <c r="R50" s="580"/>
      <c r="S50" s="580"/>
    </row>
    <row r="51" spans="1:19" ht="13.5" customHeight="1">
      <c r="A51" s="581"/>
      <c r="B51" s="487"/>
      <c r="C51" s="487"/>
      <c r="D51" s="487"/>
      <c r="E51" s="541"/>
      <c r="F51" s="487"/>
      <c r="G51" s="487"/>
      <c r="H51" s="487"/>
      <c r="I51" s="487"/>
      <c r="J51" s="487"/>
      <c r="K51" s="487"/>
      <c r="L51" s="487"/>
      <c r="M51" s="487"/>
      <c r="N51" s="541"/>
      <c r="O51" s="541"/>
      <c r="P51" s="541"/>
      <c r="Q51" s="541"/>
      <c r="R51" s="541"/>
      <c r="S51" s="541"/>
    </row>
    <row r="52" spans="1:19" ht="12.75" customHeight="1">
      <c r="A52" s="581"/>
      <c r="B52" s="487"/>
      <c r="C52" s="487"/>
      <c r="D52" s="487"/>
      <c r="E52" s="541"/>
      <c r="F52" s="534"/>
      <c r="G52" s="534"/>
      <c r="H52" s="534"/>
      <c r="I52" s="534"/>
      <c r="J52" s="534"/>
      <c r="K52" s="487"/>
      <c r="L52" s="487"/>
      <c r="M52" s="487"/>
      <c r="N52" s="541"/>
      <c r="O52" s="541"/>
      <c r="P52" s="541"/>
      <c r="Q52" s="541"/>
      <c r="R52" s="541"/>
      <c r="S52" s="541"/>
    </row>
    <row r="53" spans="1:19" ht="11.25">
      <c r="A53" s="581"/>
      <c r="B53" s="487"/>
      <c r="C53" s="487"/>
      <c r="D53" s="487"/>
      <c r="E53" s="534"/>
      <c r="F53" s="534"/>
      <c r="G53" s="534"/>
      <c r="H53" s="534"/>
      <c r="I53" s="534"/>
      <c r="J53" s="534"/>
      <c r="K53" s="534"/>
      <c r="L53" s="534"/>
      <c r="M53" s="534"/>
      <c r="N53" s="534"/>
      <c r="O53" s="534"/>
      <c r="P53" s="487"/>
      <c r="Q53" s="487"/>
      <c r="R53" s="487"/>
      <c r="S53" s="487"/>
    </row>
    <row r="54" spans="1:32" ht="11.25">
      <c r="A54" s="581"/>
      <c r="B54" s="487"/>
      <c r="C54" s="487"/>
      <c r="D54" s="487"/>
      <c r="E54" s="534"/>
      <c r="F54" s="534"/>
      <c r="G54" s="534"/>
      <c r="H54" s="534"/>
      <c r="I54" s="534"/>
      <c r="J54" s="534"/>
      <c r="K54" s="534"/>
      <c r="L54" s="534"/>
      <c r="M54" s="534"/>
      <c r="N54" s="534"/>
      <c r="O54" s="534"/>
      <c r="P54" s="487"/>
      <c r="Q54" s="487"/>
      <c r="R54" s="487"/>
      <c r="S54" s="487"/>
      <c r="W54" s="1454"/>
      <c r="X54" s="1454"/>
      <c r="Y54" s="1454"/>
      <c r="Z54" s="1454"/>
      <c r="AA54" s="1454"/>
      <c r="AB54" s="1454"/>
      <c r="AC54" s="1454"/>
      <c r="AD54" s="1454"/>
      <c r="AE54" s="1454"/>
      <c r="AF54" s="1454"/>
    </row>
    <row r="55" spans="1:31" ht="11.25">
      <c r="A55" s="581"/>
      <c r="B55" s="582"/>
      <c r="C55" s="582"/>
      <c r="D55" s="582"/>
      <c r="E55" s="583"/>
      <c r="F55" s="583"/>
      <c r="G55" s="583"/>
      <c r="H55" s="583"/>
      <c r="I55" s="583"/>
      <c r="J55" s="583"/>
      <c r="K55" s="583"/>
      <c r="L55" s="583"/>
      <c r="M55" s="583"/>
      <c r="N55" s="583"/>
      <c r="O55" s="583"/>
      <c r="P55" s="582"/>
      <c r="Q55" s="582"/>
      <c r="R55" s="582"/>
      <c r="S55" s="582"/>
      <c r="AA55" s="486"/>
      <c r="AC55" s="486"/>
      <c r="AE55" s="486"/>
    </row>
    <row r="56" spans="1:31" ht="11.25">
      <c r="A56" s="581"/>
      <c r="B56" s="582"/>
      <c r="C56" s="582"/>
      <c r="D56" s="582"/>
      <c r="E56" s="583"/>
      <c r="F56" s="583"/>
      <c r="G56" s="583"/>
      <c r="H56" s="583"/>
      <c r="I56" s="583"/>
      <c r="J56" s="583"/>
      <c r="K56" s="583"/>
      <c r="L56" s="583"/>
      <c r="M56" s="583"/>
      <c r="N56" s="583"/>
      <c r="O56" s="583"/>
      <c r="P56" s="582"/>
      <c r="Q56" s="582"/>
      <c r="R56" s="582"/>
      <c r="S56" s="582"/>
      <c r="AA56" s="486"/>
      <c r="AC56" s="486"/>
      <c r="AE56" s="486"/>
    </row>
    <row r="57" spans="1:31" ht="11.25">
      <c r="A57" s="581"/>
      <c r="B57" s="582"/>
      <c r="C57" s="582"/>
      <c r="D57" s="582"/>
      <c r="E57" s="583"/>
      <c r="F57" s="583"/>
      <c r="G57" s="583"/>
      <c r="H57" s="583"/>
      <c r="I57" s="583"/>
      <c r="J57" s="583"/>
      <c r="K57" s="583"/>
      <c r="L57" s="583"/>
      <c r="M57" s="583"/>
      <c r="N57" s="583"/>
      <c r="O57" s="583"/>
      <c r="P57" s="582"/>
      <c r="Q57" s="582"/>
      <c r="R57" s="582"/>
      <c r="S57" s="582"/>
      <c r="AA57" s="486"/>
      <c r="AC57" s="486"/>
      <c r="AE57" s="486"/>
    </row>
    <row r="58" spans="1:31" ht="11.25">
      <c r="A58" s="581"/>
      <c r="B58" s="582"/>
      <c r="C58" s="582"/>
      <c r="D58" s="582"/>
      <c r="E58" s="583"/>
      <c r="F58" s="583"/>
      <c r="G58" s="583"/>
      <c r="H58" s="583"/>
      <c r="I58" s="583"/>
      <c r="J58" s="583"/>
      <c r="K58" s="583"/>
      <c r="L58" s="583"/>
      <c r="M58" s="583"/>
      <c r="N58" s="583"/>
      <c r="O58" s="583"/>
      <c r="P58" s="582"/>
      <c r="Q58" s="582"/>
      <c r="R58" s="582"/>
      <c r="S58" s="582"/>
      <c r="AA58" s="486"/>
      <c r="AC58" s="486"/>
      <c r="AE58" s="486"/>
    </row>
    <row r="59" spans="1:31" ht="11.25">
      <c r="A59" s="581"/>
      <c r="B59" s="582"/>
      <c r="C59" s="582"/>
      <c r="D59" s="582"/>
      <c r="E59" s="583"/>
      <c r="F59" s="583"/>
      <c r="G59" s="583"/>
      <c r="H59" s="583"/>
      <c r="I59" s="583"/>
      <c r="J59" s="583"/>
      <c r="K59" s="583"/>
      <c r="L59" s="583"/>
      <c r="M59" s="583"/>
      <c r="N59" s="583"/>
      <c r="O59" s="583"/>
      <c r="P59" s="582"/>
      <c r="Q59" s="582"/>
      <c r="R59" s="582"/>
      <c r="S59" s="582"/>
      <c r="AA59" s="486"/>
      <c r="AC59" s="486"/>
      <c r="AE59" s="486"/>
    </row>
    <row r="60" spans="1:19" ht="12" customHeight="1">
      <c r="A60" s="584"/>
      <c r="B60" s="584"/>
      <c r="C60" s="584"/>
      <c r="D60" s="584"/>
      <c r="E60" s="584"/>
      <c r="F60" s="584"/>
      <c r="G60" s="584"/>
      <c r="H60" s="584"/>
      <c r="I60" s="584"/>
      <c r="J60" s="584"/>
      <c r="K60" s="584"/>
      <c r="L60" s="584"/>
      <c r="M60" s="584"/>
      <c r="N60" s="584"/>
      <c r="O60" s="584"/>
      <c r="P60" s="584"/>
      <c r="Q60" s="584"/>
      <c r="R60" s="584"/>
      <c r="S60" s="584"/>
    </row>
    <row r="61" spans="1:19" ht="12" customHeight="1">
      <c r="A61" s="584"/>
      <c r="B61" s="584"/>
      <c r="C61" s="584"/>
      <c r="D61" s="584"/>
      <c r="E61" s="584"/>
      <c r="F61" s="584"/>
      <c r="G61" s="584"/>
      <c r="H61" s="584"/>
      <c r="I61" s="584"/>
      <c r="J61" s="584"/>
      <c r="K61" s="584"/>
      <c r="L61" s="584"/>
      <c r="M61" s="584"/>
      <c r="N61" s="584"/>
      <c r="O61" s="584"/>
      <c r="P61" s="584"/>
      <c r="Q61" s="584"/>
      <c r="R61" s="584"/>
      <c r="S61" s="584"/>
    </row>
    <row r="62" spans="1:19" ht="12" customHeight="1">
      <c r="A62" s="584"/>
      <c r="B62" s="584"/>
      <c r="C62" s="584"/>
      <c r="D62" s="584"/>
      <c r="E62" s="584"/>
      <c r="F62" s="584"/>
      <c r="G62" s="584"/>
      <c r="H62" s="584"/>
      <c r="I62" s="584"/>
      <c r="J62" s="584"/>
      <c r="K62" s="584"/>
      <c r="L62" s="584"/>
      <c r="M62" s="584"/>
      <c r="N62" s="584"/>
      <c r="O62" s="584"/>
      <c r="P62" s="584"/>
      <c r="Q62" s="584"/>
      <c r="R62" s="584"/>
      <c r="S62" s="584"/>
    </row>
    <row r="63" spans="1:19" ht="12" customHeight="1">
      <c r="A63" s="584"/>
      <c r="B63" s="584"/>
      <c r="C63" s="584"/>
      <c r="D63" s="584"/>
      <c r="E63" s="584"/>
      <c r="F63" s="584"/>
      <c r="G63" s="584"/>
      <c r="H63" s="584"/>
      <c r="I63" s="584"/>
      <c r="J63" s="584"/>
      <c r="K63" s="584"/>
      <c r="L63" s="584"/>
      <c r="M63" s="584"/>
      <c r="N63" s="584"/>
      <c r="O63" s="584"/>
      <c r="P63" s="584"/>
      <c r="Q63" s="584"/>
      <c r="R63" s="584"/>
      <c r="S63" s="584"/>
    </row>
    <row r="64" spans="1:19" ht="12" customHeight="1">
      <c r="A64" s="576"/>
      <c r="B64" s="576"/>
      <c r="C64" s="576"/>
      <c r="D64" s="576"/>
      <c r="E64" s="576"/>
      <c r="F64" s="576"/>
      <c r="G64" s="576"/>
      <c r="H64" s="576"/>
      <c r="I64" s="576"/>
      <c r="J64" s="576"/>
      <c r="K64" s="576"/>
      <c r="L64" s="576"/>
      <c r="M64" s="576"/>
      <c r="N64" s="576"/>
      <c r="O64" s="576"/>
      <c r="P64" s="576"/>
      <c r="Q64" s="576"/>
      <c r="R64" s="585"/>
      <c r="S64" s="585"/>
    </row>
    <row r="65" spans="1:19" ht="12" customHeight="1">
      <c r="A65" s="576"/>
      <c r="B65" s="576"/>
      <c r="C65" s="577"/>
      <c r="D65" s="576"/>
      <c r="E65" s="576"/>
      <c r="F65" s="576"/>
      <c r="G65" s="576"/>
      <c r="H65" s="576"/>
      <c r="I65" s="576"/>
      <c r="J65" s="576"/>
      <c r="K65" s="576"/>
      <c r="L65" s="576"/>
      <c r="M65" s="576"/>
      <c r="N65" s="576"/>
      <c r="O65" s="576"/>
      <c r="P65" s="576"/>
      <c r="Q65" s="576"/>
      <c r="R65" s="585"/>
      <c r="S65" s="585"/>
    </row>
    <row r="66" spans="1:19" ht="12" customHeight="1">
      <c r="A66" s="567"/>
      <c r="B66" s="567"/>
      <c r="C66" s="567"/>
      <c r="D66" s="567"/>
      <c r="E66" s="567"/>
      <c r="F66" s="567"/>
      <c r="G66" s="567"/>
      <c r="H66" s="567"/>
      <c r="I66" s="567"/>
      <c r="J66" s="567"/>
      <c r="K66" s="567"/>
      <c r="L66" s="567"/>
      <c r="M66" s="567"/>
      <c r="N66" s="567"/>
      <c r="O66" s="567"/>
      <c r="P66" s="567"/>
      <c r="Q66" s="567"/>
      <c r="R66" s="585"/>
      <c r="S66" s="585"/>
    </row>
    <row r="67" spans="1:19" ht="12" customHeight="1">
      <c r="A67" s="567"/>
      <c r="B67" s="567"/>
      <c r="C67" s="567"/>
      <c r="D67" s="567"/>
      <c r="E67" s="567"/>
      <c r="F67" s="567"/>
      <c r="G67" s="567"/>
      <c r="H67" s="567"/>
      <c r="I67" s="567"/>
      <c r="J67" s="567"/>
      <c r="K67" s="567"/>
      <c r="L67" s="567"/>
      <c r="M67" s="567"/>
      <c r="N67" s="567"/>
      <c r="O67" s="567"/>
      <c r="P67" s="567"/>
      <c r="Q67" s="567"/>
      <c r="R67" s="585"/>
      <c r="S67" s="585"/>
    </row>
    <row r="68" spans="1:19" ht="12" customHeight="1">
      <c r="A68" s="567"/>
      <c r="B68" s="567"/>
      <c r="C68" s="567"/>
      <c r="D68" s="567"/>
      <c r="E68" s="567"/>
      <c r="F68" s="567"/>
      <c r="G68" s="567"/>
      <c r="H68" s="567"/>
      <c r="I68" s="567"/>
      <c r="J68" s="567"/>
      <c r="K68" s="567"/>
      <c r="L68" s="567"/>
      <c r="M68" s="567"/>
      <c r="N68" s="567"/>
      <c r="O68" s="567"/>
      <c r="P68" s="567"/>
      <c r="Q68" s="567"/>
      <c r="R68" s="585"/>
      <c r="S68" s="585"/>
    </row>
    <row r="69" spans="1:19" ht="12" customHeight="1">
      <c r="A69" s="567"/>
      <c r="B69" s="567"/>
      <c r="C69" s="567"/>
      <c r="D69" s="567"/>
      <c r="E69" s="567"/>
      <c r="F69" s="567"/>
      <c r="G69" s="567"/>
      <c r="H69" s="567"/>
      <c r="I69" s="567"/>
      <c r="J69" s="567"/>
      <c r="K69" s="567"/>
      <c r="L69" s="567"/>
      <c r="M69" s="567"/>
      <c r="N69" s="567"/>
      <c r="O69" s="567"/>
      <c r="P69" s="567"/>
      <c r="Q69" s="567"/>
      <c r="R69" s="585"/>
      <c r="S69" s="585"/>
    </row>
  </sheetData>
  <sheetProtection/>
  <mergeCells count="102">
    <mergeCell ref="K32:M32"/>
    <mergeCell ref="I32:I33"/>
    <mergeCell ref="B36:I36"/>
    <mergeCell ref="A34:A37"/>
    <mergeCell ref="B34:I34"/>
    <mergeCell ref="B35:I35"/>
    <mergeCell ref="B37:I37"/>
    <mergeCell ref="B31:D31"/>
    <mergeCell ref="B32:D33"/>
    <mergeCell ref="A23:A33"/>
    <mergeCell ref="B26:D26"/>
    <mergeCell ref="J29:J30"/>
    <mergeCell ref="E32:E33"/>
    <mergeCell ref="G29:G30"/>
    <mergeCell ref="B23:D23"/>
    <mergeCell ref="J32:J33"/>
    <mergeCell ref="U26:V26"/>
    <mergeCell ref="K33:M33"/>
    <mergeCell ref="O29:S30"/>
    <mergeCell ref="O27:S27"/>
    <mergeCell ref="B25:D25"/>
    <mergeCell ref="K31:S31"/>
    <mergeCell ref="B27:D27"/>
    <mergeCell ref="H29:H30"/>
    <mergeCell ref="K25:M25"/>
    <mergeCell ref="F29:F30"/>
    <mergeCell ref="K26:M26"/>
    <mergeCell ref="K27:M27"/>
    <mergeCell ref="D47:R47"/>
    <mergeCell ref="D48:R48"/>
    <mergeCell ref="K24:M24"/>
    <mergeCell ref="K28:M28"/>
    <mergeCell ref="D41:R41"/>
    <mergeCell ref="D42:R42"/>
    <mergeCell ref="K29:M30"/>
    <mergeCell ref="N29:N30"/>
    <mergeCell ref="K23:S23"/>
    <mergeCell ref="B29:D30"/>
    <mergeCell ref="G32:G33"/>
    <mergeCell ref="F32:F33"/>
    <mergeCell ref="H32:H33"/>
    <mergeCell ref="K34:S37"/>
    <mergeCell ref="O32:S32"/>
    <mergeCell ref="N33:S33"/>
    <mergeCell ref="E29:E30"/>
    <mergeCell ref="I29:I30"/>
    <mergeCell ref="B38:R38"/>
    <mergeCell ref="AC54:AD54"/>
    <mergeCell ref="D45:R45"/>
    <mergeCell ref="D46:R46"/>
    <mergeCell ref="B44:R44"/>
    <mergeCell ref="L7:S7"/>
    <mergeCell ref="L8:S15"/>
    <mergeCell ref="L16:S16"/>
    <mergeCell ref="L17:S22"/>
    <mergeCell ref="O26:S26"/>
    <mergeCell ref="O25:S25"/>
    <mergeCell ref="B22:D22"/>
    <mergeCell ref="B13:D13"/>
    <mergeCell ref="B18:D18"/>
    <mergeCell ref="B17:D17"/>
    <mergeCell ref="AE54:AF54"/>
    <mergeCell ref="W54:X54"/>
    <mergeCell ref="Y54:Z54"/>
    <mergeCell ref="AA54:AB54"/>
    <mergeCell ref="D49:R49"/>
    <mergeCell ref="A7:A15"/>
    <mergeCell ref="A16:A22"/>
    <mergeCell ref="B6:D6"/>
    <mergeCell ref="B11:D11"/>
    <mergeCell ref="B15:D15"/>
    <mergeCell ref="B7:D7"/>
    <mergeCell ref="B8:D8"/>
    <mergeCell ref="B9:D9"/>
    <mergeCell ref="B21:D21"/>
    <mergeCell ref="B20:D20"/>
    <mergeCell ref="L6:O6"/>
    <mergeCell ref="M4:S4"/>
    <mergeCell ref="R6:S6"/>
    <mergeCell ref="P6:Q6"/>
    <mergeCell ref="B5:D5"/>
    <mergeCell ref="B10:D10"/>
    <mergeCell ref="A38:A49"/>
    <mergeCell ref="O24:S24"/>
    <mergeCell ref="C39:C43"/>
    <mergeCell ref="D39:R39"/>
    <mergeCell ref="D40:R40"/>
    <mergeCell ref="C45:C49"/>
    <mergeCell ref="B24:D24"/>
    <mergeCell ref="B28:D28"/>
    <mergeCell ref="O28:S28"/>
    <mergeCell ref="D43:R43"/>
    <mergeCell ref="A1:E2"/>
    <mergeCell ref="F1:R2"/>
    <mergeCell ref="B12:D12"/>
    <mergeCell ref="B16:D16"/>
    <mergeCell ref="B19:D19"/>
    <mergeCell ref="B14:D14"/>
    <mergeCell ref="K3:L3"/>
    <mergeCell ref="K4:L4"/>
    <mergeCell ref="M3:S3"/>
    <mergeCell ref="L5:S5"/>
  </mergeCells>
  <conditionalFormatting sqref="E7:J14">
    <cfRule type="cellIs" priority="102" dxfId="323" operator="equal" stopIfTrue="1">
      <formula>0</formula>
    </cfRule>
  </conditionalFormatting>
  <conditionalFormatting sqref="P6:Q6">
    <cfRule type="cellIs" priority="84" dxfId="323" operator="equal" stopIfTrue="1">
      <formula>0</formula>
    </cfRule>
  </conditionalFormatting>
  <conditionalFormatting sqref="L8">
    <cfRule type="cellIs" priority="83" dxfId="323" operator="equal" stopIfTrue="1">
      <formula>0</formula>
    </cfRule>
  </conditionalFormatting>
  <conditionalFormatting sqref="E16:J21">
    <cfRule type="cellIs" priority="82" dxfId="323" operator="equal" stopIfTrue="1">
      <formula>0</formula>
    </cfRule>
  </conditionalFormatting>
  <conditionalFormatting sqref="L17">
    <cfRule type="cellIs" priority="81" dxfId="323" operator="equal" stopIfTrue="1">
      <formula>0</formula>
    </cfRule>
  </conditionalFormatting>
  <conditionalFormatting sqref="J34:J37">
    <cfRule type="cellIs" priority="39" dxfId="323" operator="equal" stopIfTrue="1">
      <formula>0</formula>
    </cfRule>
  </conditionalFormatting>
  <conditionalFormatting sqref="E23:J25 E26 E27:J30">
    <cfRule type="cellIs" priority="38" dxfId="323" operator="equal" stopIfTrue="1">
      <formula>0</formula>
    </cfRule>
  </conditionalFormatting>
  <conditionalFormatting sqref="H26">
    <cfRule type="cellIs" priority="31" dxfId="323" operator="equal" stopIfTrue="1">
      <formula>0</formula>
    </cfRule>
  </conditionalFormatting>
  <conditionalFormatting sqref="F26">
    <cfRule type="cellIs" priority="33" dxfId="323" operator="equal" stopIfTrue="1">
      <formula>0</formula>
    </cfRule>
  </conditionalFormatting>
  <conditionalFormatting sqref="G26">
    <cfRule type="cellIs" priority="32" dxfId="323" operator="equal" stopIfTrue="1">
      <formula>0</formula>
    </cfRule>
  </conditionalFormatting>
  <conditionalFormatting sqref="I26">
    <cfRule type="cellIs" priority="30" dxfId="323" operator="equal" stopIfTrue="1">
      <formula>0</formula>
    </cfRule>
  </conditionalFormatting>
  <conditionalFormatting sqref="J26">
    <cfRule type="cellIs" priority="29" dxfId="323" operator="equal" stopIfTrue="1">
      <formula>0</formula>
    </cfRule>
  </conditionalFormatting>
  <conditionalFormatting sqref="N25:S26 N27:N28">
    <cfRule type="cellIs" priority="18" dxfId="323" operator="equal" stopIfTrue="1">
      <formula>0</formula>
    </cfRule>
  </conditionalFormatting>
  <conditionalFormatting sqref="O27:S27">
    <cfRule type="cellIs" priority="15" dxfId="323" operator="equal" stopIfTrue="1">
      <formula>0</formula>
    </cfRule>
  </conditionalFormatting>
  <conditionalFormatting sqref="N29:O29">
    <cfRule type="cellIs" priority="16" dxfId="323" operator="equal" stopIfTrue="1">
      <formula>0</formula>
    </cfRule>
  </conditionalFormatting>
  <conditionalFormatting sqref="O28:S28">
    <cfRule type="cellIs" priority="14" dxfId="323" operator="equal" stopIfTrue="1">
      <formula>0</formula>
    </cfRule>
  </conditionalFormatting>
  <conditionalFormatting sqref="S44">
    <cfRule type="cellIs" priority="12" dxfId="323" operator="equal" stopIfTrue="1">
      <formula>0</formula>
    </cfRule>
  </conditionalFormatting>
  <conditionalFormatting sqref="S38">
    <cfRule type="cellIs" priority="13" dxfId="323" operator="equal" stopIfTrue="1">
      <formula>0</formula>
    </cfRule>
  </conditionalFormatting>
  <conditionalFormatting sqref="S39:S43">
    <cfRule type="expression" priority="9" dxfId="4" stopIfTrue="1">
      <formula>$S$38="○"</formula>
    </cfRule>
    <cfRule type="expression" priority="11" dxfId="4" stopIfTrue="1">
      <formula>$S$29="○"</formula>
    </cfRule>
  </conditionalFormatting>
  <conditionalFormatting sqref="S45:S49">
    <cfRule type="expression" priority="8" dxfId="4" stopIfTrue="1">
      <formula>$S$44="○"</formula>
    </cfRule>
    <cfRule type="expression" priority="10" dxfId="4" stopIfTrue="1">
      <formula>$S$35="○"</formula>
    </cfRule>
  </conditionalFormatting>
  <conditionalFormatting sqref="E32:J32">
    <cfRule type="cellIs" priority="6" dxfId="324" operator="equal" stopIfTrue="1">
      <formula>0</formula>
    </cfRule>
  </conditionalFormatting>
  <conditionalFormatting sqref="O32">
    <cfRule type="cellIs" priority="5" dxfId="324" operator="equal" stopIfTrue="1">
      <formula>0</formula>
    </cfRule>
  </conditionalFormatting>
  <conditionalFormatting sqref="N32">
    <cfRule type="cellIs" priority="3" dxfId="0" operator="equal" stopIfTrue="1">
      <formula>0</formula>
    </cfRule>
  </conditionalFormatting>
  <conditionalFormatting sqref="N33">
    <cfRule type="cellIs" priority="1" dxfId="323" operator="equal" stopIfTrue="1">
      <formula>0</formula>
    </cfRule>
  </conditionalFormatting>
  <dataValidations count="8">
    <dataValidation type="list" allowBlank="1" showInputMessage="1" showErrorMessage="1" sqref="N25:N29 S38:S49">
      <formula1>"○"</formula1>
    </dataValidation>
    <dataValidation type="list" allowBlank="1" showInputMessage="1" showErrorMessage="1" sqref="N29">
      <formula1>○</formula1>
    </dataValidation>
    <dataValidation type="list" allowBlank="1" showInputMessage="1" showErrorMessage="1" sqref="P6:Q6 E7:J14 E16:J21 E23:J30 M55:O59">
      <formula1>数値</formula1>
    </dataValidation>
    <dataValidation type="list" allowBlank="1" showInputMessage="1" showErrorMessage="1" promptTitle="当てはまるものに○" sqref="J34:J37">
      <formula1>"○"</formula1>
    </dataValidation>
    <dataValidation type="list" allowBlank="1" showInputMessage="1" showErrorMessage="1" sqref="L55:L59">
      <formula1>"男,女"</formula1>
    </dataValidation>
    <dataValidation type="list" allowBlank="1" showInputMessage="1" showErrorMessage="1" sqref="P55:S59 N32">
      <formula1>"有,無"</formula1>
    </dataValidation>
    <dataValidation type="list" allowBlank="1" showInputMessage="1" sqref="E55:J59">
      <formula1>○</formula1>
    </dataValidation>
    <dataValidation type="list" allowBlank="1" showInputMessage="1" showErrorMessage="1" sqref="K55:K59">
      <formula1>年齢</formula1>
    </dataValidation>
  </dataValidations>
  <printOptions horizontalCentered="1"/>
  <pageMargins left="0.7874015748031497" right="0.5118110236220472" top="0.5905511811023623" bottom="0.4724409448818898" header="0.5118110236220472" footer="0.3937007874015748"/>
  <pageSetup fitToHeight="1" fitToWidth="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42"/>
    <pageSetUpPr fitToPage="1"/>
  </sheetPr>
  <dimension ref="A1:AF59"/>
  <sheetViews>
    <sheetView view="pageBreakPreview" zoomScaleSheetLayoutView="100" zoomScalePageLayoutView="0" workbookViewId="0" topLeftCell="B4">
      <selection activeCell="K23" sqref="K23:M24"/>
    </sheetView>
  </sheetViews>
  <sheetFormatPr defaultColWidth="4.625" defaultRowHeight="13.5"/>
  <cols>
    <col min="1" max="1" width="6.125" style="408" customWidth="1"/>
    <col min="2" max="17" width="4.625" style="408" customWidth="1"/>
    <col min="18" max="19" width="5.125" style="408" customWidth="1"/>
    <col min="20" max="21" width="4.625" style="408" customWidth="1"/>
    <col min="22" max="22" width="22.00390625" style="408" customWidth="1"/>
    <col min="23" max="23" width="5.25390625" style="408" bestFit="1" customWidth="1"/>
    <col min="24" max="25" width="4.625" style="408" customWidth="1"/>
    <col min="26" max="26" width="5.25390625" style="408" bestFit="1" customWidth="1"/>
    <col min="27" max="16384" width="4.625" style="408" customWidth="1"/>
  </cols>
  <sheetData>
    <row r="1" spans="1:19" ht="13.5" customHeight="1">
      <c r="A1" s="1300" t="s">
        <v>533</v>
      </c>
      <c r="B1" s="1300"/>
      <c r="C1" s="1300"/>
      <c r="D1" s="1300"/>
      <c r="E1" s="1300"/>
      <c r="F1" s="1364" t="s">
        <v>476</v>
      </c>
      <c r="G1" s="1364"/>
      <c r="H1" s="1364"/>
      <c r="I1" s="1364"/>
      <c r="J1" s="1364"/>
      <c r="K1" s="1364"/>
      <c r="L1" s="1364"/>
      <c r="M1" s="1364"/>
      <c r="N1" s="1364"/>
      <c r="O1" s="1364"/>
      <c r="P1" s="1364"/>
      <c r="Q1" s="1364"/>
      <c r="R1" s="1364"/>
      <c r="S1" s="466"/>
    </row>
    <row r="2" spans="1:19" ht="17.25" customHeight="1" thickBot="1">
      <c r="A2" s="1300"/>
      <c r="B2" s="1300"/>
      <c r="C2" s="1300"/>
      <c r="D2" s="1300"/>
      <c r="E2" s="1300"/>
      <c r="F2" s="1364"/>
      <c r="G2" s="1364"/>
      <c r="H2" s="1364"/>
      <c r="I2" s="1364"/>
      <c r="J2" s="1364"/>
      <c r="K2" s="1364"/>
      <c r="L2" s="1364"/>
      <c r="M2" s="1364"/>
      <c r="N2" s="1364"/>
      <c r="O2" s="1364"/>
      <c r="P2" s="1364"/>
      <c r="Q2" s="1364"/>
      <c r="R2" s="1364"/>
      <c r="S2" s="466"/>
    </row>
    <row r="3" spans="1:19" ht="18" customHeight="1">
      <c r="A3" s="466"/>
      <c r="B3" s="466"/>
      <c r="C3" s="466"/>
      <c r="D3" s="466"/>
      <c r="E3" s="466"/>
      <c r="F3" s="466"/>
      <c r="G3" s="466"/>
      <c r="H3" s="466"/>
      <c r="I3" s="466"/>
      <c r="J3" s="466"/>
      <c r="K3" s="1409" t="s">
        <v>2</v>
      </c>
      <c r="L3" s="1410"/>
      <c r="M3" s="1410">
        <f>'表紙'!$G$14</f>
        <v>0</v>
      </c>
      <c r="N3" s="1410"/>
      <c r="O3" s="1410"/>
      <c r="P3" s="1410"/>
      <c r="Q3" s="1410"/>
      <c r="R3" s="1410"/>
      <c r="S3" s="1416"/>
    </row>
    <row r="4" spans="2:19" ht="18" customHeight="1" thickBot="1">
      <c r="B4" s="466"/>
      <c r="C4" s="466"/>
      <c r="D4" s="466"/>
      <c r="E4" s="466"/>
      <c r="F4" s="466"/>
      <c r="G4" s="466"/>
      <c r="H4" s="466"/>
      <c r="I4" s="466"/>
      <c r="J4" s="466"/>
      <c r="K4" s="1417" t="s">
        <v>75</v>
      </c>
      <c r="L4" s="1418"/>
      <c r="M4" s="1418">
        <f>'表紙'!$G$16</f>
        <v>0</v>
      </c>
      <c r="N4" s="1418"/>
      <c r="O4" s="1418"/>
      <c r="P4" s="1418"/>
      <c r="Q4" s="1418"/>
      <c r="R4" s="1418"/>
      <c r="S4" s="1419"/>
    </row>
    <row r="5" spans="1:19" ht="18" customHeight="1" thickBot="1">
      <c r="A5" s="407" t="s">
        <v>534</v>
      </c>
      <c r="B5" s="466"/>
      <c r="C5" s="466"/>
      <c r="D5" s="466"/>
      <c r="E5" s="466"/>
      <c r="F5" s="466"/>
      <c r="G5" s="466"/>
      <c r="H5" s="466"/>
      <c r="I5" s="466"/>
      <c r="J5" s="466"/>
      <c r="K5" s="1404" t="s">
        <v>181</v>
      </c>
      <c r="L5" s="1405"/>
      <c r="M5" s="1405"/>
      <c r="N5" s="1405"/>
      <c r="O5" s="1405"/>
      <c r="P5" s="1405"/>
      <c r="Q5" s="1405"/>
      <c r="R5" s="1405" t="s">
        <v>182</v>
      </c>
      <c r="S5" s="1406"/>
    </row>
    <row r="6" spans="1:22" ht="13.5" customHeight="1" thickBot="1">
      <c r="A6" s="467"/>
      <c r="B6" s="1377" t="s">
        <v>42</v>
      </c>
      <c r="C6" s="1378"/>
      <c r="D6" s="1379"/>
      <c r="E6" s="468" t="s">
        <v>3</v>
      </c>
      <c r="F6" s="468" t="s">
        <v>4</v>
      </c>
      <c r="G6" s="468" t="s">
        <v>5</v>
      </c>
      <c r="H6" s="468" t="s">
        <v>6</v>
      </c>
      <c r="I6" s="468" t="s">
        <v>7</v>
      </c>
      <c r="J6" s="488" t="s">
        <v>8</v>
      </c>
      <c r="K6" s="491" t="s">
        <v>9</v>
      </c>
      <c r="L6" s="1405" t="s">
        <v>76</v>
      </c>
      <c r="M6" s="1405"/>
      <c r="N6" s="1405"/>
      <c r="O6" s="1405"/>
      <c r="P6" s="1405"/>
      <c r="Q6" s="1405"/>
      <c r="R6" s="1405"/>
      <c r="S6" s="1406"/>
      <c r="V6" s="540">
        <f>IF(AND(OR('表紙'!$G$18="中学校",'表紙'!$G$18="義務教育学校後期",'表紙'!$G$18="中等教育学校"),'病弱'!$G$7&gt;=1),"〇","")</f>
      </c>
    </row>
    <row r="7" spans="1:19" ht="27" customHeight="1" thickBot="1">
      <c r="A7" s="555" t="s">
        <v>86</v>
      </c>
      <c r="B7" s="1394" t="s">
        <v>85</v>
      </c>
      <c r="C7" s="1395"/>
      <c r="D7" s="1396"/>
      <c r="E7" s="559">
        <f aca="true" t="shared" si="0" ref="E7:J7">SUM(E8:E12)</f>
        <v>0</v>
      </c>
      <c r="F7" s="559">
        <f t="shared" si="0"/>
        <v>0</v>
      </c>
      <c r="G7" s="559">
        <f t="shared" si="0"/>
        <v>0</v>
      </c>
      <c r="H7" s="559">
        <f t="shared" si="0"/>
        <v>0</v>
      </c>
      <c r="I7" s="559">
        <f t="shared" si="0"/>
        <v>0</v>
      </c>
      <c r="J7" s="560">
        <f t="shared" si="0"/>
        <v>0</v>
      </c>
      <c r="K7" s="663">
        <f aca="true" t="shared" si="1" ref="K7:K13">SUM(E7:J7)</f>
        <v>0</v>
      </c>
      <c r="L7" s="1407" t="s">
        <v>261</v>
      </c>
      <c r="M7" s="1408"/>
      <c r="N7" s="1408"/>
      <c r="O7" s="1510"/>
      <c r="P7" s="1399"/>
      <c r="Q7" s="1400"/>
      <c r="R7" s="1511" t="s">
        <v>151</v>
      </c>
      <c r="S7" s="1512"/>
    </row>
    <row r="8" spans="1:19" ht="13.5" customHeight="1">
      <c r="A8" s="1516" t="s">
        <v>87</v>
      </c>
      <c r="B8" s="1551" t="s">
        <v>460</v>
      </c>
      <c r="C8" s="1552"/>
      <c r="D8" s="1553"/>
      <c r="E8" s="623"/>
      <c r="F8" s="623"/>
      <c r="G8" s="623"/>
      <c r="H8" s="623"/>
      <c r="I8" s="623"/>
      <c r="J8" s="624"/>
      <c r="K8" s="629">
        <f t="shared" si="1"/>
        <v>0</v>
      </c>
      <c r="L8" s="1401" t="s">
        <v>420</v>
      </c>
      <c r="M8" s="1402"/>
      <c r="N8" s="1402"/>
      <c r="O8" s="1402"/>
      <c r="P8" s="1402"/>
      <c r="Q8" s="1402"/>
      <c r="R8" s="1402"/>
      <c r="S8" s="1403"/>
    </row>
    <row r="9" spans="1:19" ht="13.5" customHeight="1">
      <c r="A9" s="1517"/>
      <c r="B9" s="1518" t="s">
        <v>461</v>
      </c>
      <c r="C9" s="1519"/>
      <c r="D9" s="1520"/>
      <c r="E9" s="625"/>
      <c r="F9" s="625"/>
      <c r="G9" s="625"/>
      <c r="H9" s="625"/>
      <c r="I9" s="625"/>
      <c r="J9" s="626"/>
      <c r="K9" s="630">
        <f t="shared" si="1"/>
        <v>0</v>
      </c>
      <c r="L9" s="1542" t="s">
        <v>478</v>
      </c>
      <c r="M9" s="1543"/>
      <c r="N9" s="1543"/>
      <c r="O9" s="1543"/>
      <c r="P9" s="1543"/>
      <c r="Q9" s="1543"/>
      <c r="R9" s="1543"/>
      <c r="S9" s="1544"/>
    </row>
    <row r="10" spans="1:19" ht="13.5" customHeight="1">
      <c r="A10" s="1517"/>
      <c r="B10" s="1518" t="s">
        <v>462</v>
      </c>
      <c r="C10" s="1519"/>
      <c r="D10" s="1520"/>
      <c r="E10" s="625"/>
      <c r="F10" s="625"/>
      <c r="G10" s="625"/>
      <c r="H10" s="625"/>
      <c r="I10" s="625"/>
      <c r="J10" s="626"/>
      <c r="K10" s="630">
        <f t="shared" si="1"/>
        <v>0</v>
      </c>
      <c r="L10" s="1545"/>
      <c r="M10" s="1546"/>
      <c r="N10" s="1546"/>
      <c r="O10" s="1546"/>
      <c r="P10" s="1546"/>
      <c r="Q10" s="1546"/>
      <c r="R10" s="1546"/>
      <c r="S10" s="1547"/>
    </row>
    <row r="11" spans="1:19" ht="13.5" customHeight="1">
      <c r="A11" s="1517"/>
      <c r="B11" s="1518" t="s">
        <v>463</v>
      </c>
      <c r="C11" s="1519"/>
      <c r="D11" s="1520"/>
      <c r="E11" s="625"/>
      <c r="F11" s="625"/>
      <c r="G11" s="625"/>
      <c r="H11" s="625"/>
      <c r="I11" s="625"/>
      <c r="J11" s="626"/>
      <c r="K11" s="630">
        <f t="shared" si="1"/>
        <v>0</v>
      </c>
      <c r="L11" s="1545"/>
      <c r="M11" s="1546"/>
      <c r="N11" s="1546"/>
      <c r="O11" s="1546"/>
      <c r="P11" s="1546"/>
      <c r="Q11" s="1546"/>
      <c r="R11" s="1546"/>
      <c r="S11" s="1547"/>
    </row>
    <row r="12" spans="1:19" ht="13.5" customHeight="1" thickBot="1">
      <c r="A12" s="1517"/>
      <c r="B12" s="1554" t="s">
        <v>41</v>
      </c>
      <c r="C12" s="1555"/>
      <c r="D12" s="1556"/>
      <c r="E12" s="689"/>
      <c r="F12" s="689"/>
      <c r="G12" s="689"/>
      <c r="H12" s="689"/>
      <c r="I12" s="689"/>
      <c r="J12" s="690"/>
      <c r="K12" s="631">
        <f t="shared" si="1"/>
        <v>0</v>
      </c>
      <c r="L12" s="1545"/>
      <c r="M12" s="1546"/>
      <c r="N12" s="1546"/>
      <c r="O12" s="1546"/>
      <c r="P12" s="1546"/>
      <c r="Q12" s="1546"/>
      <c r="R12" s="1546"/>
      <c r="S12" s="1547"/>
    </row>
    <row r="13" spans="1:19" ht="13.5" customHeight="1" thickBot="1" thickTop="1">
      <c r="A13" s="1517"/>
      <c r="B13" s="1420" t="s">
        <v>9</v>
      </c>
      <c r="C13" s="1421"/>
      <c r="D13" s="1422"/>
      <c r="E13" s="691">
        <f aca="true" t="shared" si="2" ref="E13:J13">SUM(E8:E12)</f>
        <v>0</v>
      </c>
      <c r="F13" s="691">
        <f t="shared" si="2"/>
        <v>0</v>
      </c>
      <c r="G13" s="691">
        <f t="shared" si="2"/>
        <v>0</v>
      </c>
      <c r="H13" s="691">
        <f t="shared" si="2"/>
        <v>0</v>
      </c>
      <c r="I13" s="691">
        <f t="shared" si="2"/>
        <v>0</v>
      </c>
      <c r="J13" s="692">
        <f t="shared" si="2"/>
        <v>0</v>
      </c>
      <c r="K13" s="632">
        <f t="shared" si="1"/>
        <v>0</v>
      </c>
      <c r="L13" s="1548"/>
      <c r="M13" s="1549"/>
      <c r="N13" s="1549"/>
      <c r="O13" s="1549"/>
      <c r="P13" s="1549"/>
      <c r="Q13" s="1549"/>
      <c r="R13" s="1549"/>
      <c r="S13" s="1550"/>
    </row>
    <row r="14" spans="1:19" ht="26.25" customHeight="1">
      <c r="A14" s="1444" t="s">
        <v>44</v>
      </c>
      <c r="B14" s="1461" t="s">
        <v>69</v>
      </c>
      <c r="C14" s="1462"/>
      <c r="D14" s="1463"/>
      <c r="E14" s="635"/>
      <c r="F14" s="635"/>
      <c r="G14" s="635"/>
      <c r="H14" s="635"/>
      <c r="I14" s="635"/>
      <c r="J14" s="636"/>
      <c r="K14" s="1537" t="s">
        <v>475</v>
      </c>
      <c r="L14" s="1538"/>
      <c r="M14" s="1538"/>
      <c r="N14" s="1538"/>
      <c r="O14" s="1538"/>
      <c r="P14" s="1538"/>
      <c r="Q14" s="1538"/>
      <c r="R14" s="1538"/>
      <c r="S14" s="1539"/>
    </row>
    <row r="15" spans="1:19" ht="13.5" customHeight="1">
      <c r="A15" s="1445"/>
      <c r="B15" s="1448" t="s">
        <v>423</v>
      </c>
      <c r="C15" s="1449"/>
      <c r="D15" s="1450"/>
      <c r="E15" s="637"/>
      <c r="F15" s="637"/>
      <c r="G15" s="637"/>
      <c r="H15" s="637"/>
      <c r="I15" s="637"/>
      <c r="J15" s="638"/>
      <c r="K15" s="1439" t="s">
        <v>413</v>
      </c>
      <c r="L15" s="1387"/>
      <c r="M15" s="1387"/>
      <c r="N15" s="480" t="s">
        <v>414</v>
      </c>
      <c r="O15" s="1387" t="s">
        <v>415</v>
      </c>
      <c r="P15" s="1387"/>
      <c r="Q15" s="1387"/>
      <c r="R15" s="1387"/>
      <c r="S15" s="1388"/>
    </row>
    <row r="16" spans="1:19" ht="13.5" customHeight="1">
      <c r="A16" s="1445"/>
      <c r="B16" s="1448" t="s">
        <v>19</v>
      </c>
      <c r="C16" s="1449"/>
      <c r="D16" s="1450"/>
      <c r="E16" s="637"/>
      <c r="F16" s="637"/>
      <c r="G16" s="637"/>
      <c r="H16" s="637"/>
      <c r="I16" s="637"/>
      <c r="J16" s="638"/>
      <c r="K16" s="1446" t="s">
        <v>417</v>
      </c>
      <c r="L16" s="1447"/>
      <c r="M16" s="1447"/>
      <c r="N16" s="543"/>
      <c r="O16" s="1540"/>
      <c r="P16" s="1540"/>
      <c r="Q16" s="1540"/>
      <c r="R16" s="1540"/>
      <c r="S16" s="1541"/>
    </row>
    <row r="17" spans="1:22" ht="13.5" customHeight="1">
      <c r="A17" s="1445"/>
      <c r="B17" s="1472" t="s">
        <v>20</v>
      </c>
      <c r="C17" s="1473"/>
      <c r="D17" s="1474"/>
      <c r="E17" s="622"/>
      <c r="F17" s="622"/>
      <c r="G17" s="622"/>
      <c r="H17" s="622"/>
      <c r="I17" s="622"/>
      <c r="J17" s="639"/>
      <c r="K17" s="1475" t="s">
        <v>416</v>
      </c>
      <c r="L17" s="1476"/>
      <c r="M17" s="1476"/>
      <c r="N17" s="190"/>
      <c r="O17" s="1535"/>
      <c r="P17" s="1535"/>
      <c r="Q17" s="1535"/>
      <c r="R17" s="1535"/>
      <c r="S17" s="1536"/>
      <c r="U17" s="1262"/>
      <c r="V17" s="1262"/>
    </row>
    <row r="18" spans="1:19" ht="13.5" customHeight="1">
      <c r="A18" s="1445"/>
      <c r="B18" s="1458" t="s">
        <v>510</v>
      </c>
      <c r="C18" s="1459"/>
      <c r="D18" s="1460"/>
      <c r="E18" s="637"/>
      <c r="F18" s="637"/>
      <c r="G18" s="637"/>
      <c r="H18" s="637"/>
      <c r="I18" s="637"/>
      <c r="J18" s="638"/>
      <c r="K18" s="1435" t="s">
        <v>410</v>
      </c>
      <c r="L18" s="1372"/>
      <c r="M18" s="1373"/>
      <c r="N18" s="190"/>
      <c r="O18" s="1535"/>
      <c r="P18" s="1535"/>
      <c r="Q18" s="1535"/>
      <c r="R18" s="1535"/>
      <c r="S18" s="1536"/>
    </row>
    <row r="19" spans="1:19" ht="13.5" customHeight="1">
      <c r="A19" s="1445"/>
      <c r="B19" s="1458" t="s">
        <v>467</v>
      </c>
      <c r="C19" s="1459"/>
      <c r="D19" s="1460"/>
      <c r="E19" s="637"/>
      <c r="F19" s="637"/>
      <c r="G19" s="637"/>
      <c r="H19" s="637"/>
      <c r="I19" s="637"/>
      <c r="J19" s="638"/>
      <c r="K19" s="1435" t="s">
        <v>411</v>
      </c>
      <c r="L19" s="1372"/>
      <c r="M19" s="1373"/>
      <c r="N19" s="190"/>
      <c r="O19" s="1535"/>
      <c r="P19" s="1535"/>
      <c r="Q19" s="1535"/>
      <c r="R19" s="1535"/>
      <c r="S19" s="1536"/>
    </row>
    <row r="20" spans="1:19" ht="13.5" customHeight="1">
      <c r="A20" s="1445"/>
      <c r="B20" s="1470" t="s">
        <v>424</v>
      </c>
      <c r="C20" s="1470"/>
      <c r="D20" s="1470"/>
      <c r="E20" s="1455"/>
      <c r="F20" s="1455"/>
      <c r="G20" s="1455"/>
      <c r="H20" s="1455"/>
      <c r="I20" s="1455"/>
      <c r="J20" s="1477"/>
      <c r="K20" s="1435" t="s">
        <v>412</v>
      </c>
      <c r="L20" s="1372"/>
      <c r="M20" s="1373"/>
      <c r="N20" s="1397"/>
      <c r="O20" s="1557"/>
      <c r="P20" s="1558"/>
      <c r="Q20" s="1558"/>
      <c r="R20" s="1558"/>
      <c r="S20" s="1559"/>
    </row>
    <row r="21" spans="1:19" ht="13.5" customHeight="1" thickBot="1">
      <c r="A21" s="1445"/>
      <c r="B21" s="1471"/>
      <c r="C21" s="1471"/>
      <c r="D21" s="1471"/>
      <c r="E21" s="1456"/>
      <c r="F21" s="1456"/>
      <c r="G21" s="1456"/>
      <c r="H21" s="1456"/>
      <c r="I21" s="1456"/>
      <c r="J21" s="1478"/>
      <c r="K21" s="1436"/>
      <c r="L21" s="1437"/>
      <c r="M21" s="1438"/>
      <c r="N21" s="1398"/>
      <c r="O21" s="1560"/>
      <c r="P21" s="1561"/>
      <c r="Q21" s="1561"/>
      <c r="R21" s="1561"/>
      <c r="S21" s="1562"/>
    </row>
    <row r="22" spans="1:30" ht="13.5" customHeight="1" thickTop="1">
      <c r="A22" s="1445"/>
      <c r="B22" s="1365" t="s">
        <v>43</v>
      </c>
      <c r="C22" s="1365"/>
      <c r="D22" s="1365"/>
      <c r="E22" s="640">
        <f aca="true" t="shared" si="3" ref="E22:J22">SUM(E14:E21)</f>
        <v>0</v>
      </c>
      <c r="F22" s="640">
        <f t="shared" si="3"/>
        <v>0</v>
      </c>
      <c r="G22" s="640">
        <f t="shared" si="3"/>
        <v>0</v>
      </c>
      <c r="H22" s="640">
        <f t="shared" si="3"/>
        <v>0</v>
      </c>
      <c r="I22" s="640">
        <f t="shared" si="3"/>
        <v>0</v>
      </c>
      <c r="J22" s="641">
        <f t="shared" si="3"/>
        <v>0</v>
      </c>
      <c r="K22" s="1366"/>
      <c r="L22" s="1367"/>
      <c r="M22" s="1367"/>
      <c r="N22" s="1367"/>
      <c r="O22" s="1367"/>
      <c r="P22" s="1367"/>
      <c r="Q22" s="1367"/>
      <c r="R22" s="1367"/>
      <c r="S22" s="1368"/>
      <c r="V22" s="1016"/>
      <c r="W22" s="415"/>
      <c r="X22" s="415"/>
      <c r="Y22" s="415"/>
      <c r="Z22" s="415"/>
      <c r="AA22" s="415"/>
      <c r="AB22" s="415"/>
      <c r="AC22" s="415"/>
      <c r="AD22" s="415"/>
    </row>
    <row r="23" spans="1:30" ht="31.5" customHeight="1">
      <c r="A23" s="1445"/>
      <c r="B23" s="1342"/>
      <c r="C23" s="1343"/>
      <c r="D23" s="1344"/>
      <c r="E23" s="1220"/>
      <c r="F23" s="1220"/>
      <c r="G23" s="1220"/>
      <c r="H23" s="1220"/>
      <c r="I23" s="1220"/>
      <c r="J23" s="1246"/>
      <c r="K23" s="1266" t="s">
        <v>540</v>
      </c>
      <c r="L23" s="1267"/>
      <c r="M23" s="1268"/>
      <c r="N23" s="1021"/>
      <c r="O23" s="1239"/>
      <c r="P23" s="1240"/>
      <c r="Q23" s="1240"/>
      <c r="R23" s="1240"/>
      <c r="S23" s="1241"/>
      <c r="V23" s="1017"/>
      <c r="W23" s="1018"/>
      <c r="X23" s="540"/>
      <c r="Y23" s="540"/>
      <c r="Z23" s="540"/>
      <c r="AA23" s="540"/>
      <c r="AB23" s="540"/>
      <c r="AC23" s="540"/>
      <c r="AD23" s="417"/>
    </row>
    <row r="24" spans="1:30" ht="35.25" customHeight="1" thickBot="1">
      <c r="A24" s="1445"/>
      <c r="B24" s="1345"/>
      <c r="C24" s="1346"/>
      <c r="D24" s="1347"/>
      <c r="E24" s="1221"/>
      <c r="F24" s="1221"/>
      <c r="G24" s="1221"/>
      <c r="H24" s="1221"/>
      <c r="I24" s="1221"/>
      <c r="J24" s="1247"/>
      <c r="K24" s="1236" t="s">
        <v>541</v>
      </c>
      <c r="L24" s="1237"/>
      <c r="M24" s="1238"/>
      <c r="N24" s="1225"/>
      <c r="O24" s="1226"/>
      <c r="P24" s="1226"/>
      <c r="Q24" s="1226"/>
      <c r="R24" s="1226"/>
      <c r="S24" s="1227"/>
      <c r="V24" s="1019"/>
      <c r="W24" s="1018"/>
      <c r="X24" s="540"/>
      <c r="Y24" s="540"/>
      <c r="Z24" s="540"/>
      <c r="AA24" s="540"/>
      <c r="AB24" s="540"/>
      <c r="AC24" s="540"/>
      <c r="AD24" s="417"/>
    </row>
    <row r="25" spans="1:19" ht="13.5" customHeight="1">
      <c r="A25" s="1380" t="s">
        <v>422</v>
      </c>
      <c r="B25" s="1381" t="s">
        <v>61</v>
      </c>
      <c r="C25" s="1382"/>
      <c r="D25" s="1382"/>
      <c r="E25" s="1382"/>
      <c r="F25" s="1382"/>
      <c r="G25" s="1382"/>
      <c r="H25" s="1382"/>
      <c r="I25" s="1383"/>
      <c r="J25" s="405"/>
      <c r="K25" s="1426"/>
      <c r="L25" s="1427"/>
      <c r="M25" s="1427"/>
      <c r="N25" s="1427"/>
      <c r="O25" s="1427"/>
      <c r="P25" s="1427"/>
      <c r="Q25" s="1427"/>
      <c r="R25" s="1427"/>
      <c r="S25" s="1428"/>
    </row>
    <row r="26" spans="1:19" ht="13.5" customHeight="1">
      <c r="A26" s="1228"/>
      <c r="B26" s="1384" t="s">
        <v>62</v>
      </c>
      <c r="C26" s="1385"/>
      <c r="D26" s="1385"/>
      <c r="E26" s="1385"/>
      <c r="F26" s="1385"/>
      <c r="G26" s="1385"/>
      <c r="H26" s="1385"/>
      <c r="I26" s="1386"/>
      <c r="J26" s="188"/>
      <c r="K26" s="1429"/>
      <c r="L26" s="1430"/>
      <c r="M26" s="1430"/>
      <c r="N26" s="1430"/>
      <c r="O26" s="1430"/>
      <c r="P26" s="1430"/>
      <c r="Q26" s="1430"/>
      <c r="R26" s="1430"/>
      <c r="S26" s="1431"/>
    </row>
    <row r="27" spans="1:19" ht="13.5" customHeight="1">
      <c r="A27" s="1228"/>
      <c r="B27" s="1384" t="s">
        <v>63</v>
      </c>
      <c r="C27" s="1385"/>
      <c r="D27" s="1385"/>
      <c r="E27" s="1385"/>
      <c r="F27" s="1385"/>
      <c r="G27" s="1385"/>
      <c r="H27" s="1385"/>
      <c r="I27" s="1386"/>
      <c r="J27" s="188"/>
      <c r="K27" s="1429"/>
      <c r="L27" s="1430"/>
      <c r="M27" s="1430"/>
      <c r="N27" s="1430"/>
      <c r="O27" s="1430"/>
      <c r="P27" s="1430"/>
      <c r="Q27" s="1430"/>
      <c r="R27" s="1430"/>
      <c r="S27" s="1431"/>
    </row>
    <row r="28" spans="1:19" ht="13.5" customHeight="1">
      <c r="A28" s="1228"/>
      <c r="B28" s="1391" t="s">
        <v>41</v>
      </c>
      <c r="C28" s="1392"/>
      <c r="D28" s="1392"/>
      <c r="E28" s="1392"/>
      <c r="F28" s="1392"/>
      <c r="G28" s="1392"/>
      <c r="H28" s="1392"/>
      <c r="I28" s="1393"/>
      <c r="J28" s="189"/>
      <c r="K28" s="1432"/>
      <c r="L28" s="1433"/>
      <c r="M28" s="1433"/>
      <c r="N28" s="1433"/>
      <c r="O28" s="1433"/>
      <c r="P28" s="1433"/>
      <c r="Q28" s="1433"/>
      <c r="R28" s="1433"/>
      <c r="S28" s="1434"/>
    </row>
    <row r="29" spans="1:19" ht="13.5" customHeight="1">
      <c r="A29" s="1228" t="s">
        <v>118</v>
      </c>
      <c r="B29" s="1233" t="s">
        <v>59</v>
      </c>
      <c r="C29" s="1234"/>
      <c r="D29" s="1234"/>
      <c r="E29" s="1234"/>
      <c r="F29" s="1234"/>
      <c r="G29" s="1234"/>
      <c r="H29" s="1234"/>
      <c r="I29" s="1234"/>
      <c r="J29" s="1234"/>
      <c r="K29" s="1234"/>
      <c r="L29" s="1234"/>
      <c r="M29" s="1234"/>
      <c r="N29" s="1234"/>
      <c r="O29" s="1234"/>
      <c r="P29" s="1234"/>
      <c r="Q29" s="1234"/>
      <c r="R29" s="1235"/>
      <c r="S29" s="179"/>
    </row>
    <row r="30" spans="1:19" ht="13.5" customHeight="1">
      <c r="A30" s="1229"/>
      <c r="B30" s="420"/>
      <c r="C30" s="1352" t="s">
        <v>443</v>
      </c>
      <c r="D30" s="1336" t="s">
        <v>429</v>
      </c>
      <c r="E30" s="1337"/>
      <c r="F30" s="1337"/>
      <c r="G30" s="1337"/>
      <c r="H30" s="1337"/>
      <c r="I30" s="1337"/>
      <c r="J30" s="1337"/>
      <c r="K30" s="1337"/>
      <c r="L30" s="1337"/>
      <c r="M30" s="1337"/>
      <c r="N30" s="1337"/>
      <c r="O30" s="1337"/>
      <c r="P30" s="1337"/>
      <c r="Q30" s="1337"/>
      <c r="R30" s="1338"/>
      <c r="S30" s="544"/>
    </row>
    <row r="31" spans="1:19" ht="13.5" customHeight="1">
      <c r="A31" s="1229"/>
      <c r="B31" s="420"/>
      <c r="C31" s="1353"/>
      <c r="D31" s="1269" t="s">
        <v>430</v>
      </c>
      <c r="E31" s="1270"/>
      <c r="F31" s="1270"/>
      <c r="G31" s="1270"/>
      <c r="H31" s="1270"/>
      <c r="I31" s="1270"/>
      <c r="J31" s="1270"/>
      <c r="K31" s="1270"/>
      <c r="L31" s="1270"/>
      <c r="M31" s="1270"/>
      <c r="N31" s="1270"/>
      <c r="O31" s="1270"/>
      <c r="P31" s="1270"/>
      <c r="Q31" s="1270"/>
      <c r="R31" s="1271"/>
      <c r="S31" s="545"/>
    </row>
    <row r="32" spans="1:19" ht="13.5" customHeight="1">
      <c r="A32" s="1229"/>
      <c r="B32" s="420"/>
      <c r="C32" s="1353"/>
      <c r="D32" s="1269" t="s">
        <v>431</v>
      </c>
      <c r="E32" s="1270"/>
      <c r="F32" s="1270"/>
      <c r="G32" s="1270"/>
      <c r="H32" s="1270"/>
      <c r="I32" s="1270"/>
      <c r="J32" s="1270"/>
      <c r="K32" s="1270"/>
      <c r="L32" s="1270"/>
      <c r="M32" s="1270"/>
      <c r="N32" s="1270"/>
      <c r="O32" s="1270"/>
      <c r="P32" s="1270"/>
      <c r="Q32" s="1270"/>
      <c r="R32" s="1271"/>
      <c r="S32" s="545"/>
    </row>
    <row r="33" spans="1:19" ht="13.5" customHeight="1">
      <c r="A33" s="1229"/>
      <c r="B33" s="420"/>
      <c r="C33" s="1353"/>
      <c r="D33" s="1269" t="s">
        <v>432</v>
      </c>
      <c r="E33" s="1270"/>
      <c r="F33" s="1270"/>
      <c r="G33" s="1270"/>
      <c r="H33" s="1270"/>
      <c r="I33" s="1270"/>
      <c r="J33" s="1270"/>
      <c r="K33" s="1270"/>
      <c r="L33" s="1270"/>
      <c r="M33" s="1270"/>
      <c r="N33" s="1270"/>
      <c r="O33" s="1270"/>
      <c r="P33" s="1270"/>
      <c r="Q33" s="1270"/>
      <c r="R33" s="1271"/>
      <c r="S33" s="545"/>
    </row>
    <row r="34" spans="1:19" ht="13.5" customHeight="1">
      <c r="A34" s="1229"/>
      <c r="B34" s="421"/>
      <c r="C34" s="1363"/>
      <c r="D34" s="1464" t="s">
        <v>433</v>
      </c>
      <c r="E34" s="1465"/>
      <c r="F34" s="1465"/>
      <c r="G34" s="1465"/>
      <c r="H34" s="1465"/>
      <c r="I34" s="1465"/>
      <c r="J34" s="1465"/>
      <c r="K34" s="1465"/>
      <c r="L34" s="1465"/>
      <c r="M34" s="1465"/>
      <c r="N34" s="1465"/>
      <c r="O34" s="1465"/>
      <c r="P34" s="1465"/>
      <c r="Q34" s="1465"/>
      <c r="R34" s="1466"/>
      <c r="S34" s="546"/>
    </row>
    <row r="35" spans="1:19" ht="13.5" customHeight="1">
      <c r="A35" s="1229"/>
      <c r="B35" s="1233" t="s">
        <v>117</v>
      </c>
      <c r="C35" s="1234"/>
      <c r="D35" s="1234"/>
      <c r="E35" s="1234"/>
      <c r="F35" s="1234"/>
      <c r="G35" s="1234"/>
      <c r="H35" s="1234"/>
      <c r="I35" s="1234"/>
      <c r="J35" s="1234"/>
      <c r="K35" s="1234"/>
      <c r="L35" s="1234"/>
      <c r="M35" s="1234"/>
      <c r="N35" s="1234"/>
      <c r="O35" s="1234"/>
      <c r="P35" s="1234"/>
      <c r="Q35" s="1234"/>
      <c r="R35" s="1235"/>
      <c r="S35" s="179"/>
    </row>
    <row r="36" spans="1:19" ht="13.5" customHeight="1">
      <c r="A36" s="1229"/>
      <c r="B36" s="420"/>
      <c r="C36" s="1352" t="s">
        <v>443</v>
      </c>
      <c r="D36" s="1336" t="s">
        <v>429</v>
      </c>
      <c r="E36" s="1337"/>
      <c r="F36" s="1337"/>
      <c r="G36" s="1337"/>
      <c r="H36" s="1337"/>
      <c r="I36" s="1337"/>
      <c r="J36" s="1337"/>
      <c r="K36" s="1337"/>
      <c r="L36" s="1337"/>
      <c r="M36" s="1337"/>
      <c r="N36" s="1337"/>
      <c r="O36" s="1337"/>
      <c r="P36" s="1337"/>
      <c r="Q36" s="1337"/>
      <c r="R36" s="1338"/>
      <c r="S36" s="544"/>
    </row>
    <row r="37" spans="1:19" ht="13.5" customHeight="1">
      <c r="A37" s="1229"/>
      <c r="B37" s="420"/>
      <c r="C37" s="1353"/>
      <c r="D37" s="1269" t="s">
        <v>430</v>
      </c>
      <c r="E37" s="1270"/>
      <c r="F37" s="1270"/>
      <c r="G37" s="1270"/>
      <c r="H37" s="1270"/>
      <c r="I37" s="1270"/>
      <c r="J37" s="1270"/>
      <c r="K37" s="1270"/>
      <c r="L37" s="1270"/>
      <c r="M37" s="1270"/>
      <c r="N37" s="1270"/>
      <c r="O37" s="1270"/>
      <c r="P37" s="1270"/>
      <c r="Q37" s="1270"/>
      <c r="R37" s="1271"/>
      <c r="S37" s="545"/>
    </row>
    <row r="38" spans="1:19" ht="13.5" customHeight="1">
      <c r="A38" s="1229"/>
      <c r="B38" s="420"/>
      <c r="C38" s="1353"/>
      <c r="D38" s="1269" t="s">
        <v>431</v>
      </c>
      <c r="E38" s="1270"/>
      <c r="F38" s="1270"/>
      <c r="G38" s="1270"/>
      <c r="H38" s="1270"/>
      <c r="I38" s="1270"/>
      <c r="J38" s="1270"/>
      <c r="K38" s="1270"/>
      <c r="L38" s="1270"/>
      <c r="M38" s="1270"/>
      <c r="N38" s="1270"/>
      <c r="O38" s="1270"/>
      <c r="P38" s="1270"/>
      <c r="Q38" s="1270"/>
      <c r="R38" s="1271"/>
      <c r="S38" s="545"/>
    </row>
    <row r="39" spans="1:19" ht="13.5" customHeight="1">
      <c r="A39" s="1229"/>
      <c r="B39" s="420"/>
      <c r="C39" s="1353"/>
      <c r="D39" s="1269" t="s">
        <v>432</v>
      </c>
      <c r="E39" s="1270"/>
      <c r="F39" s="1270"/>
      <c r="G39" s="1270"/>
      <c r="H39" s="1270"/>
      <c r="I39" s="1270"/>
      <c r="J39" s="1270"/>
      <c r="K39" s="1270"/>
      <c r="L39" s="1270"/>
      <c r="M39" s="1270"/>
      <c r="N39" s="1270"/>
      <c r="O39" s="1270"/>
      <c r="P39" s="1270"/>
      <c r="Q39" s="1270"/>
      <c r="R39" s="1271"/>
      <c r="S39" s="545"/>
    </row>
    <row r="40" spans="1:19" ht="13.5" customHeight="1" thickBot="1">
      <c r="A40" s="1229"/>
      <c r="B40" s="420"/>
      <c r="C40" s="1353"/>
      <c r="D40" s="1532" t="s">
        <v>433</v>
      </c>
      <c r="E40" s="1533"/>
      <c r="F40" s="1533"/>
      <c r="G40" s="1533"/>
      <c r="H40" s="1533"/>
      <c r="I40" s="1533"/>
      <c r="J40" s="1533"/>
      <c r="K40" s="1533"/>
      <c r="L40" s="1533"/>
      <c r="M40" s="1533"/>
      <c r="N40" s="1533"/>
      <c r="O40" s="1533"/>
      <c r="P40" s="1533"/>
      <c r="Q40" s="1533"/>
      <c r="R40" s="1534"/>
      <c r="S40" s="593"/>
    </row>
    <row r="41" spans="1:19" ht="11.25" customHeight="1">
      <c r="A41" s="594"/>
      <c r="B41" s="578"/>
      <c r="C41" s="578"/>
      <c r="D41" s="578"/>
      <c r="E41" s="580"/>
      <c r="F41" s="578"/>
      <c r="G41" s="579"/>
      <c r="H41" s="578"/>
      <c r="I41" s="578"/>
      <c r="J41" s="578"/>
      <c r="K41" s="578"/>
      <c r="L41" s="578"/>
      <c r="M41" s="578"/>
      <c r="N41" s="578"/>
      <c r="O41" s="580"/>
      <c r="P41" s="580"/>
      <c r="Q41" s="580"/>
      <c r="R41" s="580"/>
      <c r="S41" s="580"/>
    </row>
    <row r="42" spans="1:19" ht="13.5" customHeight="1">
      <c r="A42" s="581"/>
      <c r="B42" s="487"/>
      <c r="C42" s="487"/>
      <c r="D42" s="487"/>
      <c r="E42" s="541"/>
      <c r="F42" s="487"/>
      <c r="G42" s="487"/>
      <c r="H42" s="487"/>
      <c r="I42" s="487"/>
      <c r="J42" s="487"/>
      <c r="K42" s="487"/>
      <c r="L42" s="487"/>
      <c r="M42" s="487"/>
      <c r="N42" s="541"/>
      <c r="O42" s="541"/>
      <c r="P42" s="541"/>
      <c r="Q42" s="541"/>
      <c r="R42" s="541"/>
      <c r="S42" s="541"/>
    </row>
    <row r="43" spans="1:19" ht="12.75" customHeight="1">
      <c r="A43" s="581"/>
      <c r="B43" s="487"/>
      <c r="C43" s="487"/>
      <c r="D43" s="487"/>
      <c r="E43" s="541"/>
      <c r="F43" s="534"/>
      <c r="G43" s="534"/>
      <c r="H43" s="534"/>
      <c r="I43" s="534"/>
      <c r="J43" s="534"/>
      <c r="K43" s="487"/>
      <c r="L43" s="487"/>
      <c r="M43" s="487"/>
      <c r="N43" s="541"/>
      <c r="O43" s="541"/>
      <c r="P43" s="541"/>
      <c r="Q43" s="541"/>
      <c r="R43" s="541"/>
      <c r="S43" s="541"/>
    </row>
    <row r="44" spans="1:19" ht="11.25">
      <c r="A44" s="581"/>
      <c r="B44" s="487"/>
      <c r="C44" s="487"/>
      <c r="D44" s="487"/>
      <c r="E44" s="534"/>
      <c r="F44" s="534"/>
      <c r="G44" s="534"/>
      <c r="H44" s="534"/>
      <c r="I44" s="534"/>
      <c r="J44" s="534"/>
      <c r="K44" s="534"/>
      <c r="L44" s="534"/>
      <c r="M44" s="534"/>
      <c r="N44" s="534"/>
      <c r="O44" s="534"/>
      <c r="P44" s="487"/>
      <c r="Q44" s="487"/>
      <c r="R44" s="487"/>
      <c r="S44" s="487"/>
    </row>
    <row r="45" spans="1:32" ht="11.25">
      <c r="A45" s="581"/>
      <c r="B45" s="487"/>
      <c r="C45" s="487"/>
      <c r="D45" s="487"/>
      <c r="E45" s="534"/>
      <c r="F45" s="534"/>
      <c r="G45" s="534"/>
      <c r="H45" s="534"/>
      <c r="I45" s="534"/>
      <c r="J45" s="534"/>
      <c r="K45" s="534"/>
      <c r="L45" s="534"/>
      <c r="M45" s="534"/>
      <c r="N45" s="534"/>
      <c r="O45" s="534"/>
      <c r="P45" s="487"/>
      <c r="Q45" s="487"/>
      <c r="R45" s="487"/>
      <c r="S45" s="487"/>
      <c r="W45" s="1102"/>
      <c r="X45" s="1102"/>
      <c r="Y45" s="1102"/>
      <c r="Z45" s="1102"/>
      <c r="AA45" s="1102"/>
      <c r="AB45" s="1102"/>
      <c r="AC45" s="1102"/>
      <c r="AD45" s="1102"/>
      <c r="AE45" s="1102"/>
      <c r="AF45" s="1102"/>
    </row>
    <row r="46" spans="1:31" ht="11.25">
      <c r="A46" s="581"/>
      <c r="B46" s="582"/>
      <c r="C46" s="582"/>
      <c r="D46" s="582"/>
      <c r="E46" s="583"/>
      <c r="F46" s="583"/>
      <c r="G46" s="583"/>
      <c r="H46" s="583"/>
      <c r="I46" s="583"/>
      <c r="J46" s="583"/>
      <c r="K46" s="583"/>
      <c r="L46" s="583"/>
      <c r="M46" s="583"/>
      <c r="N46" s="583"/>
      <c r="O46" s="583"/>
      <c r="P46" s="582"/>
      <c r="Q46" s="582"/>
      <c r="R46" s="582"/>
      <c r="S46" s="582"/>
      <c r="AA46" s="424"/>
      <c r="AC46" s="424"/>
      <c r="AE46" s="424"/>
    </row>
    <row r="47" spans="1:31" ht="11.25">
      <c r="A47" s="581"/>
      <c r="B47" s="582"/>
      <c r="C47" s="582"/>
      <c r="D47" s="582"/>
      <c r="E47" s="583"/>
      <c r="F47" s="583"/>
      <c r="G47" s="583"/>
      <c r="H47" s="583"/>
      <c r="I47" s="583"/>
      <c r="J47" s="583"/>
      <c r="K47" s="583"/>
      <c r="L47" s="583"/>
      <c r="M47" s="583"/>
      <c r="N47" s="583"/>
      <c r="O47" s="583"/>
      <c r="P47" s="582"/>
      <c r="Q47" s="582"/>
      <c r="R47" s="582"/>
      <c r="S47" s="582"/>
      <c r="AA47" s="424"/>
      <c r="AC47" s="424"/>
      <c r="AE47" s="424"/>
    </row>
    <row r="48" spans="1:31" ht="11.25">
      <c r="A48" s="581"/>
      <c r="B48" s="582"/>
      <c r="C48" s="582"/>
      <c r="D48" s="582"/>
      <c r="E48" s="583"/>
      <c r="F48" s="583"/>
      <c r="G48" s="583"/>
      <c r="H48" s="583"/>
      <c r="I48" s="583"/>
      <c r="J48" s="583"/>
      <c r="K48" s="583"/>
      <c r="L48" s="583"/>
      <c r="M48" s="583"/>
      <c r="N48" s="583"/>
      <c r="O48" s="583"/>
      <c r="P48" s="582"/>
      <c r="Q48" s="582"/>
      <c r="R48" s="582"/>
      <c r="S48" s="582"/>
      <c r="AA48" s="424"/>
      <c r="AC48" s="424"/>
      <c r="AE48" s="424"/>
    </row>
    <row r="49" spans="1:31" ht="11.25">
      <c r="A49" s="581"/>
      <c r="B49" s="582"/>
      <c r="C49" s="582"/>
      <c r="D49" s="582"/>
      <c r="E49" s="583"/>
      <c r="F49" s="583"/>
      <c r="G49" s="583"/>
      <c r="H49" s="583"/>
      <c r="I49" s="583"/>
      <c r="J49" s="583"/>
      <c r="K49" s="583"/>
      <c r="L49" s="583"/>
      <c r="M49" s="583"/>
      <c r="N49" s="583"/>
      <c r="O49" s="583"/>
      <c r="P49" s="582"/>
      <c r="Q49" s="582"/>
      <c r="R49" s="582"/>
      <c r="S49" s="582"/>
      <c r="AA49" s="424"/>
      <c r="AC49" s="424"/>
      <c r="AE49" s="424"/>
    </row>
    <row r="50" spans="1:31" ht="11.25">
      <c r="A50" s="581"/>
      <c r="B50" s="582"/>
      <c r="C50" s="582"/>
      <c r="D50" s="582"/>
      <c r="E50" s="583"/>
      <c r="F50" s="583"/>
      <c r="G50" s="583"/>
      <c r="H50" s="583"/>
      <c r="I50" s="583"/>
      <c r="J50" s="583"/>
      <c r="K50" s="583"/>
      <c r="L50" s="583"/>
      <c r="M50" s="583"/>
      <c r="N50" s="583"/>
      <c r="O50" s="583"/>
      <c r="P50" s="582"/>
      <c r="Q50" s="582"/>
      <c r="R50" s="582"/>
      <c r="S50" s="582"/>
      <c r="AA50" s="424"/>
      <c r="AC50" s="424"/>
      <c r="AE50" s="424"/>
    </row>
    <row r="51" spans="1:19" ht="12" customHeight="1">
      <c r="A51" s="584"/>
      <c r="B51" s="584"/>
      <c r="C51" s="584"/>
      <c r="D51" s="584"/>
      <c r="E51" s="584"/>
      <c r="F51" s="584"/>
      <c r="G51" s="584"/>
      <c r="H51" s="584"/>
      <c r="I51" s="584"/>
      <c r="J51" s="584"/>
      <c r="K51" s="584"/>
      <c r="L51" s="584"/>
      <c r="M51" s="584"/>
      <c r="N51" s="584"/>
      <c r="O51" s="584"/>
      <c r="P51" s="584"/>
      <c r="Q51" s="584"/>
      <c r="R51" s="584"/>
      <c r="S51" s="584"/>
    </row>
    <row r="52" spans="1:19" ht="12" customHeight="1">
      <c r="A52" s="584"/>
      <c r="B52" s="584"/>
      <c r="C52" s="584"/>
      <c r="D52" s="584"/>
      <c r="E52" s="584"/>
      <c r="F52" s="584"/>
      <c r="G52" s="584"/>
      <c r="H52" s="584"/>
      <c r="I52" s="584"/>
      <c r="J52" s="584"/>
      <c r="K52" s="584"/>
      <c r="L52" s="584"/>
      <c r="M52" s="584"/>
      <c r="N52" s="584"/>
      <c r="O52" s="584"/>
      <c r="P52" s="584"/>
      <c r="Q52" s="584"/>
      <c r="R52" s="584"/>
      <c r="S52" s="584"/>
    </row>
    <row r="53" spans="1:19" ht="12" customHeight="1">
      <c r="A53" s="584"/>
      <c r="B53" s="584"/>
      <c r="C53" s="584"/>
      <c r="D53" s="584"/>
      <c r="E53" s="584"/>
      <c r="F53" s="584"/>
      <c r="G53" s="584"/>
      <c r="H53" s="584"/>
      <c r="I53" s="584"/>
      <c r="J53" s="584"/>
      <c r="K53" s="584"/>
      <c r="L53" s="584"/>
      <c r="M53" s="584"/>
      <c r="N53" s="584"/>
      <c r="O53" s="584"/>
      <c r="P53" s="584"/>
      <c r="Q53" s="584"/>
      <c r="R53" s="584"/>
      <c r="S53" s="584"/>
    </row>
    <row r="54" spans="1:19" ht="12" customHeight="1">
      <c r="A54" s="584"/>
      <c r="B54" s="584"/>
      <c r="C54" s="584"/>
      <c r="D54" s="584"/>
      <c r="E54" s="584"/>
      <c r="F54" s="584"/>
      <c r="G54" s="584"/>
      <c r="H54" s="584"/>
      <c r="I54" s="584"/>
      <c r="J54" s="584"/>
      <c r="K54" s="584"/>
      <c r="L54" s="584"/>
      <c r="M54" s="584"/>
      <c r="N54" s="584"/>
      <c r="O54" s="584"/>
      <c r="P54" s="584"/>
      <c r="Q54" s="584"/>
      <c r="R54" s="584"/>
      <c r="S54" s="584"/>
    </row>
    <row r="55" spans="1:19" s="466" customFormat="1" ht="12" customHeight="1">
      <c r="A55" s="576"/>
      <c r="B55" s="576"/>
      <c r="C55" s="576"/>
      <c r="D55" s="576"/>
      <c r="E55" s="576"/>
      <c r="F55" s="576"/>
      <c r="G55" s="576"/>
      <c r="H55" s="576"/>
      <c r="I55" s="576"/>
      <c r="J55" s="576"/>
      <c r="K55" s="576"/>
      <c r="L55" s="576"/>
      <c r="M55" s="576"/>
      <c r="N55" s="576"/>
      <c r="O55" s="576"/>
      <c r="P55" s="576"/>
      <c r="Q55" s="576"/>
      <c r="R55" s="585"/>
      <c r="S55" s="585"/>
    </row>
    <row r="56" spans="1:19" s="466" customFormat="1" ht="12" customHeight="1">
      <c r="A56" s="576"/>
      <c r="B56" s="576"/>
      <c r="C56" s="577"/>
      <c r="D56" s="576"/>
      <c r="E56" s="576"/>
      <c r="F56" s="576"/>
      <c r="G56" s="576"/>
      <c r="H56" s="576"/>
      <c r="I56" s="576"/>
      <c r="J56" s="576"/>
      <c r="K56" s="576"/>
      <c r="L56" s="576"/>
      <c r="M56" s="576"/>
      <c r="N56" s="576"/>
      <c r="O56" s="576"/>
      <c r="P56" s="576"/>
      <c r="Q56" s="576"/>
      <c r="R56" s="585"/>
      <c r="S56" s="585"/>
    </row>
    <row r="57" spans="1:19" s="466" customFormat="1" ht="12" customHeight="1">
      <c r="A57" s="567"/>
      <c r="B57" s="567"/>
      <c r="C57" s="567"/>
      <c r="D57" s="567"/>
      <c r="E57" s="567"/>
      <c r="F57" s="567"/>
      <c r="G57" s="567"/>
      <c r="H57" s="567"/>
      <c r="I57" s="567"/>
      <c r="J57" s="567"/>
      <c r="K57" s="567"/>
      <c r="L57" s="567"/>
      <c r="M57" s="567"/>
      <c r="N57" s="567"/>
      <c r="O57" s="567"/>
      <c r="P57" s="567"/>
      <c r="Q57" s="567"/>
      <c r="R57" s="585"/>
      <c r="S57" s="585"/>
    </row>
    <row r="58" spans="1:19" s="466" customFormat="1" ht="12" customHeight="1">
      <c r="A58" s="567"/>
      <c r="B58" s="567"/>
      <c r="C58" s="567"/>
      <c r="D58" s="567"/>
      <c r="E58" s="567"/>
      <c r="F58" s="567"/>
      <c r="G58" s="567"/>
      <c r="H58" s="567"/>
      <c r="I58" s="567"/>
      <c r="J58" s="567"/>
      <c r="K58" s="567"/>
      <c r="L58" s="567"/>
      <c r="M58" s="567"/>
      <c r="N58" s="567"/>
      <c r="O58" s="567"/>
      <c r="P58" s="567"/>
      <c r="Q58" s="567"/>
      <c r="R58" s="585"/>
      <c r="S58" s="585"/>
    </row>
    <row r="59" spans="1:19" s="466" customFormat="1" ht="12" customHeight="1">
      <c r="A59" s="567"/>
      <c r="B59" s="567"/>
      <c r="C59" s="567"/>
      <c r="D59" s="567"/>
      <c r="E59" s="567"/>
      <c r="F59" s="567"/>
      <c r="G59" s="567"/>
      <c r="H59" s="567"/>
      <c r="I59" s="567"/>
      <c r="J59" s="567"/>
      <c r="K59" s="567"/>
      <c r="L59" s="567"/>
      <c r="M59" s="567"/>
      <c r="N59" s="567"/>
      <c r="O59" s="567"/>
      <c r="P59" s="567"/>
      <c r="Q59" s="567"/>
      <c r="R59" s="585"/>
      <c r="S59" s="585"/>
    </row>
  </sheetData>
  <sheetProtection/>
  <mergeCells count="92">
    <mergeCell ref="A25:A28"/>
    <mergeCell ref="B25:I25"/>
    <mergeCell ref="B26:I26"/>
    <mergeCell ref="J23:J24"/>
    <mergeCell ref="AA45:AB45"/>
    <mergeCell ref="B27:I27"/>
    <mergeCell ref="B23:D24"/>
    <mergeCell ref="A29:A40"/>
    <mergeCell ref="D34:R34"/>
    <mergeCell ref="K25:S28"/>
    <mergeCell ref="K17:M17"/>
    <mergeCell ref="U17:V17"/>
    <mergeCell ref="H23:H24"/>
    <mergeCell ref="I23:I24"/>
    <mergeCell ref="B35:R35"/>
    <mergeCell ref="B28:I28"/>
    <mergeCell ref="B22:D22"/>
    <mergeCell ref="E23:E24"/>
    <mergeCell ref="F23:F24"/>
    <mergeCell ref="K23:M23"/>
    <mergeCell ref="O23:S23"/>
    <mergeCell ref="B29:R29"/>
    <mergeCell ref="N20:N21"/>
    <mergeCell ref="O20:S21"/>
    <mergeCell ref="K22:S22"/>
    <mergeCell ref="G23:G24"/>
    <mergeCell ref="J20:J21"/>
    <mergeCell ref="K20:M21"/>
    <mergeCell ref="AE45:AF45"/>
    <mergeCell ref="D30:R30"/>
    <mergeCell ref="D31:R31"/>
    <mergeCell ref="D32:R32"/>
    <mergeCell ref="D37:R37"/>
    <mergeCell ref="D38:R38"/>
    <mergeCell ref="AC45:AD45"/>
    <mergeCell ref="W45:X45"/>
    <mergeCell ref="A8:A13"/>
    <mergeCell ref="B8:D8"/>
    <mergeCell ref="B12:D12"/>
    <mergeCell ref="B13:D13"/>
    <mergeCell ref="B14:D14"/>
    <mergeCell ref="K18:M18"/>
    <mergeCell ref="B16:D16"/>
    <mergeCell ref="B18:D18"/>
    <mergeCell ref="A14:A24"/>
    <mergeCell ref="B9:D9"/>
    <mergeCell ref="B6:D6"/>
    <mergeCell ref="B11:D11"/>
    <mergeCell ref="B10:D10"/>
    <mergeCell ref="B7:D7"/>
    <mergeCell ref="Y45:Z45"/>
    <mergeCell ref="D39:R39"/>
    <mergeCell ref="O18:S18"/>
    <mergeCell ref="D36:R36"/>
    <mergeCell ref="K24:M24"/>
    <mergeCell ref="H20:H21"/>
    <mergeCell ref="K3:L3"/>
    <mergeCell ref="K4:L4"/>
    <mergeCell ref="M3:S3"/>
    <mergeCell ref="F1:R2"/>
    <mergeCell ref="D33:R33"/>
    <mergeCell ref="K5:M5"/>
    <mergeCell ref="N5:Q5"/>
    <mergeCell ref="L7:O7"/>
    <mergeCell ref="L8:S8"/>
    <mergeCell ref="A1:E2"/>
    <mergeCell ref="M4:S4"/>
    <mergeCell ref="B19:D19"/>
    <mergeCell ref="O19:S19"/>
    <mergeCell ref="B20:D21"/>
    <mergeCell ref="E20:E21"/>
    <mergeCell ref="P7:Q7"/>
    <mergeCell ref="L9:S13"/>
    <mergeCell ref="K19:M19"/>
    <mergeCell ref="F20:F21"/>
    <mergeCell ref="G20:G21"/>
    <mergeCell ref="R5:S5"/>
    <mergeCell ref="R7:S7"/>
    <mergeCell ref="K14:S14"/>
    <mergeCell ref="O15:S15"/>
    <mergeCell ref="O16:S16"/>
    <mergeCell ref="L6:S6"/>
    <mergeCell ref="C36:C40"/>
    <mergeCell ref="D40:R40"/>
    <mergeCell ref="B15:D15"/>
    <mergeCell ref="C30:C34"/>
    <mergeCell ref="B17:D17"/>
    <mergeCell ref="O17:S17"/>
    <mergeCell ref="K16:M16"/>
    <mergeCell ref="K15:M15"/>
    <mergeCell ref="N24:S24"/>
    <mergeCell ref="I20:I21"/>
  </mergeCells>
  <conditionalFormatting sqref="P7:Q7">
    <cfRule type="cellIs" priority="97" dxfId="323" operator="equal" stopIfTrue="1">
      <formula>0</formula>
    </cfRule>
  </conditionalFormatting>
  <conditionalFormatting sqref="E8:J12">
    <cfRule type="cellIs" priority="85" dxfId="323" operator="equal" stopIfTrue="1">
      <formula>0</formula>
    </cfRule>
  </conditionalFormatting>
  <conditionalFormatting sqref="L9">
    <cfRule type="cellIs" priority="83" dxfId="325" operator="equal" stopIfTrue="1">
      <formula>"※　その他の場合は必ず疾患名を書いてください。"</formula>
    </cfRule>
    <cfRule type="duplicateValues" priority="84" dxfId="326" stopIfTrue="1">
      <formula>AND(COUNTIF($L$9:$L$9,L9)&gt;1,NOT(ISBLANK(L9)))</formula>
    </cfRule>
  </conditionalFormatting>
  <conditionalFormatting sqref="J25:J28">
    <cfRule type="cellIs" priority="39" dxfId="323" operator="equal" stopIfTrue="1">
      <formula>0</formula>
    </cfRule>
  </conditionalFormatting>
  <conditionalFormatting sqref="E14:J16 E17 E18:J21">
    <cfRule type="cellIs" priority="38" dxfId="323" operator="equal" stopIfTrue="1">
      <formula>0</formula>
    </cfRule>
  </conditionalFormatting>
  <conditionalFormatting sqref="H17">
    <cfRule type="cellIs" priority="31" dxfId="323" operator="equal" stopIfTrue="1">
      <formula>0</formula>
    </cfRule>
  </conditionalFormatting>
  <conditionalFormatting sqref="N16:S17 N18:N19">
    <cfRule type="cellIs" priority="18" dxfId="323" operator="equal" stopIfTrue="1">
      <formula>0</formula>
    </cfRule>
  </conditionalFormatting>
  <conditionalFormatting sqref="G17">
    <cfRule type="cellIs" priority="32" dxfId="323" operator="equal" stopIfTrue="1">
      <formula>0</formula>
    </cfRule>
  </conditionalFormatting>
  <conditionalFormatting sqref="F17">
    <cfRule type="cellIs" priority="33" dxfId="323" operator="equal" stopIfTrue="1">
      <formula>0</formula>
    </cfRule>
  </conditionalFormatting>
  <conditionalFormatting sqref="I17">
    <cfRule type="cellIs" priority="30" dxfId="323" operator="equal" stopIfTrue="1">
      <formula>0</formula>
    </cfRule>
  </conditionalFormatting>
  <conditionalFormatting sqref="J17">
    <cfRule type="cellIs" priority="29" dxfId="323" operator="equal" stopIfTrue="1">
      <formula>0</formula>
    </cfRule>
  </conditionalFormatting>
  <conditionalFormatting sqref="O18:S18">
    <cfRule type="cellIs" priority="15" dxfId="323" operator="equal" stopIfTrue="1">
      <formula>0</formula>
    </cfRule>
  </conditionalFormatting>
  <conditionalFormatting sqref="N20:O20">
    <cfRule type="cellIs" priority="16" dxfId="323" operator="equal" stopIfTrue="1">
      <formula>0</formula>
    </cfRule>
  </conditionalFormatting>
  <conditionalFormatting sqref="O19:S19">
    <cfRule type="cellIs" priority="14" dxfId="323" operator="equal" stopIfTrue="1">
      <formula>0</formula>
    </cfRule>
  </conditionalFormatting>
  <conditionalFormatting sqref="S35">
    <cfRule type="cellIs" priority="12" dxfId="323" operator="equal" stopIfTrue="1">
      <formula>0</formula>
    </cfRule>
  </conditionalFormatting>
  <conditionalFormatting sqref="S29">
    <cfRule type="cellIs" priority="13" dxfId="323" operator="equal" stopIfTrue="1">
      <formula>0</formula>
    </cfRule>
  </conditionalFormatting>
  <conditionalFormatting sqref="S30:S34">
    <cfRule type="expression" priority="9" dxfId="4" stopIfTrue="1">
      <formula>$S$29="○"</formula>
    </cfRule>
    <cfRule type="expression" priority="11" dxfId="4" stopIfTrue="1">
      <formula>$S$29="○"</formula>
    </cfRule>
  </conditionalFormatting>
  <conditionalFormatting sqref="S36:S40">
    <cfRule type="expression" priority="8" dxfId="4" stopIfTrue="1">
      <formula>$S$35="○"</formula>
    </cfRule>
    <cfRule type="expression" priority="10" dxfId="4" stopIfTrue="1">
      <formula>$S$35="○"</formula>
    </cfRule>
  </conditionalFormatting>
  <conditionalFormatting sqref="E23:J23">
    <cfRule type="cellIs" priority="6" dxfId="324" operator="equal" stopIfTrue="1">
      <formula>0</formula>
    </cfRule>
  </conditionalFormatting>
  <conditionalFormatting sqref="O23">
    <cfRule type="cellIs" priority="5" dxfId="324" operator="equal" stopIfTrue="1">
      <formula>0</formula>
    </cfRule>
  </conditionalFormatting>
  <conditionalFormatting sqref="N23">
    <cfRule type="cellIs" priority="3" dxfId="0" operator="equal" stopIfTrue="1">
      <formula>0</formula>
    </cfRule>
  </conditionalFormatting>
  <conditionalFormatting sqref="N24">
    <cfRule type="cellIs" priority="1" dxfId="323" operator="equal" stopIfTrue="1">
      <formula>0</formula>
    </cfRule>
  </conditionalFormatting>
  <dataValidations count="8">
    <dataValidation type="list" allowBlank="1" showInputMessage="1" showErrorMessage="1" sqref="N16:N20 D38:R38 S29:S40">
      <formula1>"○"</formula1>
    </dataValidation>
    <dataValidation type="list" allowBlank="1" showInputMessage="1" showErrorMessage="1" sqref="N20">
      <formula1>○</formula1>
    </dataValidation>
    <dataValidation type="list" allowBlank="1" showInputMessage="1" showErrorMessage="1" sqref="P7:Q7 E8:J12 E14:J21 M46:O50">
      <formula1>数値</formula1>
    </dataValidation>
    <dataValidation type="list" allowBlank="1" showInputMessage="1" showErrorMessage="1" promptTitle="当てはまるものに○" sqref="J25:J28">
      <formula1>"○"</formula1>
    </dataValidation>
    <dataValidation type="list" allowBlank="1" showInputMessage="1" showErrorMessage="1" sqref="L46:L50">
      <formula1>"男,女"</formula1>
    </dataValidation>
    <dataValidation type="list" allowBlank="1" showInputMessage="1" showErrorMessage="1" sqref="P46:S50 N23">
      <formula1>"有,無"</formula1>
    </dataValidation>
    <dataValidation type="list" allowBlank="1" showInputMessage="1" sqref="E46:J50">
      <formula1>○</formula1>
    </dataValidation>
    <dataValidation type="list" allowBlank="1" showInputMessage="1" showErrorMessage="1" sqref="K46:K50">
      <formula1>年齢</formula1>
    </dataValidation>
  </dataValidations>
  <printOptions horizontalCentered="1"/>
  <pageMargins left="0.7874015748031497" right="0.5118110236220472" top="0.5905511811023623" bottom="0.4724409448818898" header="0.5118110236220472" footer="0.3937007874015748"/>
  <pageSetup fitToHeight="1" fitToWidth="1"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2"/>
    <pageSetUpPr fitToPage="1"/>
  </sheetPr>
  <dimension ref="A1:AF56"/>
  <sheetViews>
    <sheetView view="pageBreakPreview" zoomScaleSheetLayoutView="100" zoomScalePageLayoutView="0" workbookViewId="0" topLeftCell="C1">
      <selection activeCell="E7" sqref="E7"/>
    </sheetView>
  </sheetViews>
  <sheetFormatPr defaultColWidth="4.625" defaultRowHeight="13.5"/>
  <cols>
    <col min="1" max="1" width="6.125" style="408" customWidth="1"/>
    <col min="2" max="17" width="4.625" style="408" customWidth="1"/>
    <col min="18" max="19" width="5.125" style="408" customWidth="1"/>
    <col min="20" max="21" width="4.625" style="408" customWidth="1"/>
    <col min="22" max="22" width="22.625" style="408" customWidth="1"/>
    <col min="23" max="23" width="4.625" style="408" customWidth="1"/>
    <col min="24" max="24" width="6.875" style="408" bestFit="1" customWidth="1"/>
    <col min="25" max="16384" width="4.625" style="408" customWidth="1"/>
  </cols>
  <sheetData>
    <row r="1" spans="1:19" ht="13.5" customHeight="1">
      <c r="A1" s="1300" t="s">
        <v>533</v>
      </c>
      <c r="B1" s="1300"/>
      <c r="C1" s="1300"/>
      <c r="D1" s="1300"/>
      <c r="E1" s="1300"/>
      <c r="F1" s="1364" t="s">
        <v>472</v>
      </c>
      <c r="G1" s="1364"/>
      <c r="H1" s="1364"/>
      <c r="I1" s="1364"/>
      <c r="J1" s="1364"/>
      <c r="K1" s="1364"/>
      <c r="L1" s="1364"/>
      <c r="M1" s="1364"/>
      <c r="N1" s="1364"/>
      <c r="O1" s="1364"/>
      <c r="P1" s="1364"/>
      <c r="Q1" s="1364"/>
      <c r="R1" s="1364"/>
      <c r="S1" s="466"/>
    </row>
    <row r="2" spans="1:19" ht="17.25" customHeight="1" thickBot="1">
      <c r="A2" s="1300"/>
      <c r="B2" s="1300"/>
      <c r="C2" s="1300"/>
      <c r="D2" s="1300"/>
      <c r="E2" s="1300"/>
      <c r="F2" s="1364"/>
      <c r="G2" s="1364"/>
      <c r="H2" s="1364"/>
      <c r="I2" s="1364"/>
      <c r="J2" s="1364"/>
      <c r="K2" s="1364"/>
      <c r="L2" s="1364"/>
      <c r="M2" s="1364"/>
      <c r="N2" s="1364"/>
      <c r="O2" s="1364"/>
      <c r="P2" s="1364"/>
      <c r="Q2" s="1364"/>
      <c r="R2" s="1364"/>
      <c r="S2" s="466"/>
    </row>
    <row r="3" spans="1:19" ht="18" customHeight="1">
      <c r="A3" s="466"/>
      <c r="B3" s="466"/>
      <c r="C3" s="466"/>
      <c r="D3" s="466"/>
      <c r="E3" s="466"/>
      <c r="F3" s="466"/>
      <c r="G3" s="466"/>
      <c r="H3" s="466"/>
      <c r="I3" s="466"/>
      <c r="J3" s="466"/>
      <c r="K3" s="1409" t="s">
        <v>2</v>
      </c>
      <c r="L3" s="1410"/>
      <c r="M3" s="1410">
        <f>'表紙'!$G$14</f>
        <v>0</v>
      </c>
      <c r="N3" s="1410"/>
      <c r="O3" s="1410"/>
      <c r="P3" s="1410"/>
      <c r="Q3" s="1410"/>
      <c r="R3" s="1410"/>
      <c r="S3" s="1416"/>
    </row>
    <row r="4" spans="1:19" ht="18" customHeight="1" thickBot="1">
      <c r="A4" s="407" t="s">
        <v>534</v>
      </c>
      <c r="B4" s="466"/>
      <c r="C4" s="466"/>
      <c r="D4" s="466"/>
      <c r="E4" s="466"/>
      <c r="F4" s="466"/>
      <c r="G4" s="466"/>
      <c r="H4" s="466"/>
      <c r="I4" s="466"/>
      <c r="J4" s="466"/>
      <c r="K4" s="1417" t="s">
        <v>75</v>
      </c>
      <c r="L4" s="1418"/>
      <c r="M4" s="1418">
        <f>'表紙'!$G$16</f>
        <v>0</v>
      </c>
      <c r="N4" s="1418"/>
      <c r="O4" s="1418"/>
      <c r="P4" s="1418"/>
      <c r="Q4" s="1418"/>
      <c r="R4" s="1418"/>
      <c r="S4" s="1419"/>
    </row>
    <row r="5" spans="1:19" ht="13.5" customHeight="1" thickBot="1">
      <c r="A5" s="467"/>
      <c r="B5" s="1377" t="s">
        <v>42</v>
      </c>
      <c r="C5" s="1378"/>
      <c r="D5" s="1379"/>
      <c r="E5" s="468" t="s">
        <v>3</v>
      </c>
      <c r="F5" s="468" t="s">
        <v>4</v>
      </c>
      <c r="G5" s="468" t="s">
        <v>5</v>
      </c>
      <c r="H5" s="468" t="s">
        <v>6</v>
      </c>
      <c r="I5" s="468" t="s">
        <v>7</v>
      </c>
      <c r="J5" s="488" t="s">
        <v>8</v>
      </c>
      <c r="K5" s="491" t="s">
        <v>9</v>
      </c>
      <c r="L5" s="1405" t="s">
        <v>76</v>
      </c>
      <c r="M5" s="1405"/>
      <c r="N5" s="1405"/>
      <c r="O5" s="1405"/>
      <c r="P5" s="1405"/>
      <c r="Q5" s="1405"/>
      <c r="R5" s="1405"/>
      <c r="S5" s="1406"/>
    </row>
    <row r="6" spans="1:22" ht="27" customHeight="1" thickBot="1">
      <c r="A6" s="470" t="s">
        <v>86</v>
      </c>
      <c r="B6" s="1394" t="s">
        <v>85</v>
      </c>
      <c r="C6" s="1395"/>
      <c r="D6" s="1396"/>
      <c r="E6" s="559">
        <f aca="true" t="shared" si="0" ref="E6:J6">SUM(E7:E10)</f>
        <v>0</v>
      </c>
      <c r="F6" s="559">
        <f t="shared" si="0"/>
        <v>0</v>
      </c>
      <c r="G6" s="559">
        <f t="shared" si="0"/>
        <v>0</v>
      </c>
      <c r="H6" s="559">
        <f t="shared" si="0"/>
        <v>0</v>
      </c>
      <c r="I6" s="559">
        <f t="shared" si="0"/>
        <v>0</v>
      </c>
      <c r="J6" s="560">
        <f t="shared" si="0"/>
        <v>0</v>
      </c>
      <c r="K6" s="693">
        <f aca="true" t="shared" si="1" ref="K6:K11">SUM(E6:J6)</f>
        <v>0</v>
      </c>
      <c r="L6" s="1395" t="s">
        <v>261</v>
      </c>
      <c r="M6" s="1395"/>
      <c r="N6" s="1395"/>
      <c r="O6" s="1396"/>
      <c r="P6" s="1563"/>
      <c r="Q6" s="1564"/>
      <c r="R6" s="1502" t="s">
        <v>151</v>
      </c>
      <c r="S6" s="1503"/>
      <c r="V6" s="540">
        <f>IF(AND(OR('表紙'!$G$18="中学校",'表紙'!$G$18="義務教育学校後期",'表紙'!$G$18="中等教育学校"),'言語'!$G$6&gt;=1),"〇","")</f>
      </c>
    </row>
    <row r="7" spans="1:19" ht="18" customHeight="1">
      <c r="A7" s="1516" t="s">
        <v>464</v>
      </c>
      <c r="B7" s="1394" t="s">
        <v>242</v>
      </c>
      <c r="C7" s="1395"/>
      <c r="D7" s="1396"/>
      <c r="E7" s="623"/>
      <c r="F7" s="623"/>
      <c r="G7" s="623"/>
      <c r="H7" s="623"/>
      <c r="I7" s="623"/>
      <c r="J7" s="624"/>
      <c r="K7" s="694">
        <f t="shared" si="1"/>
        <v>0</v>
      </c>
      <c r="L7" s="1569"/>
      <c r="M7" s="1569"/>
      <c r="N7" s="1569"/>
      <c r="O7" s="1569"/>
      <c r="P7" s="1569"/>
      <c r="Q7" s="1569"/>
      <c r="R7" s="1569"/>
      <c r="S7" s="1570"/>
    </row>
    <row r="8" spans="1:19" ht="18" customHeight="1">
      <c r="A8" s="1517"/>
      <c r="B8" s="1371" t="s">
        <v>101</v>
      </c>
      <c r="C8" s="1372"/>
      <c r="D8" s="1373"/>
      <c r="E8" s="625"/>
      <c r="F8" s="625"/>
      <c r="G8" s="625"/>
      <c r="H8" s="625"/>
      <c r="I8" s="625"/>
      <c r="J8" s="626"/>
      <c r="K8" s="695">
        <f t="shared" si="1"/>
        <v>0</v>
      </c>
      <c r="L8" s="1571"/>
      <c r="M8" s="1571"/>
      <c r="N8" s="1571"/>
      <c r="O8" s="1571"/>
      <c r="P8" s="1571"/>
      <c r="Q8" s="1571"/>
      <c r="R8" s="1571"/>
      <c r="S8" s="1572"/>
    </row>
    <row r="9" spans="1:19" ht="18" customHeight="1">
      <c r="A9" s="1565"/>
      <c r="B9" s="1371" t="s">
        <v>102</v>
      </c>
      <c r="C9" s="1372"/>
      <c r="D9" s="1373"/>
      <c r="E9" s="626"/>
      <c r="F9" s="626"/>
      <c r="G9" s="626"/>
      <c r="H9" s="626"/>
      <c r="I9" s="626"/>
      <c r="J9" s="626"/>
      <c r="K9" s="695">
        <f t="shared" si="1"/>
        <v>0</v>
      </c>
      <c r="L9" s="1571"/>
      <c r="M9" s="1571"/>
      <c r="N9" s="1571"/>
      <c r="O9" s="1571"/>
      <c r="P9" s="1571"/>
      <c r="Q9" s="1571"/>
      <c r="R9" s="1571"/>
      <c r="S9" s="1572"/>
    </row>
    <row r="10" spans="1:19" ht="18" customHeight="1" thickBot="1">
      <c r="A10" s="1517"/>
      <c r="B10" s="1420" t="s">
        <v>41</v>
      </c>
      <c r="C10" s="1421"/>
      <c r="D10" s="1422"/>
      <c r="E10" s="696"/>
      <c r="F10" s="696"/>
      <c r="G10" s="696"/>
      <c r="H10" s="696"/>
      <c r="I10" s="696"/>
      <c r="J10" s="697"/>
      <c r="K10" s="698">
        <f t="shared" si="1"/>
        <v>0</v>
      </c>
      <c r="L10" s="1571"/>
      <c r="M10" s="1571"/>
      <c r="N10" s="1571"/>
      <c r="O10" s="1571"/>
      <c r="P10" s="1571"/>
      <c r="Q10" s="1571"/>
      <c r="R10" s="1571"/>
      <c r="S10" s="1572"/>
    </row>
    <row r="11" spans="1:19" ht="18" customHeight="1" thickBot="1" thickTop="1">
      <c r="A11" s="1566"/>
      <c r="B11" s="1575" t="s">
        <v>9</v>
      </c>
      <c r="C11" s="1576"/>
      <c r="D11" s="1577"/>
      <c r="E11" s="699">
        <f aca="true" t="shared" si="2" ref="E11:J11">SUM(E7:E10)</f>
        <v>0</v>
      </c>
      <c r="F11" s="699">
        <f t="shared" si="2"/>
        <v>0</v>
      </c>
      <c r="G11" s="699">
        <f t="shared" si="2"/>
        <v>0</v>
      </c>
      <c r="H11" s="699">
        <f t="shared" si="2"/>
        <v>0</v>
      </c>
      <c r="I11" s="699">
        <f t="shared" si="2"/>
        <v>0</v>
      </c>
      <c r="J11" s="700">
        <f t="shared" si="2"/>
        <v>0</v>
      </c>
      <c r="K11" s="701">
        <f t="shared" si="1"/>
        <v>0</v>
      </c>
      <c r="L11" s="1573"/>
      <c r="M11" s="1573"/>
      <c r="N11" s="1573"/>
      <c r="O11" s="1573"/>
      <c r="P11" s="1573"/>
      <c r="Q11" s="1573"/>
      <c r="R11" s="1573"/>
      <c r="S11" s="1574"/>
    </row>
    <row r="12" spans="1:19" ht="13.5" customHeight="1">
      <c r="A12" s="1444" t="s">
        <v>44</v>
      </c>
      <c r="B12" s="1461" t="s">
        <v>69</v>
      </c>
      <c r="C12" s="1462"/>
      <c r="D12" s="1463"/>
      <c r="E12" s="635"/>
      <c r="F12" s="635"/>
      <c r="G12" s="635"/>
      <c r="H12" s="635"/>
      <c r="I12" s="635"/>
      <c r="J12" s="636"/>
      <c r="K12" s="1401" t="s">
        <v>421</v>
      </c>
      <c r="L12" s="1402"/>
      <c r="M12" s="1402"/>
      <c r="N12" s="1402"/>
      <c r="O12" s="1402"/>
      <c r="P12" s="1402"/>
      <c r="Q12" s="1402"/>
      <c r="R12" s="1402"/>
      <c r="S12" s="1403"/>
    </row>
    <row r="13" spans="1:19" ht="13.5" customHeight="1">
      <c r="A13" s="1445"/>
      <c r="B13" s="1448" t="s">
        <v>423</v>
      </c>
      <c r="C13" s="1449"/>
      <c r="D13" s="1450"/>
      <c r="E13" s="637"/>
      <c r="F13" s="637"/>
      <c r="G13" s="637"/>
      <c r="H13" s="637"/>
      <c r="I13" s="637"/>
      <c r="J13" s="638"/>
      <c r="K13" s="1439" t="s">
        <v>413</v>
      </c>
      <c r="L13" s="1387"/>
      <c r="M13" s="1387"/>
      <c r="N13" s="480" t="s">
        <v>414</v>
      </c>
      <c r="O13" s="1387" t="s">
        <v>415</v>
      </c>
      <c r="P13" s="1387"/>
      <c r="Q13" s="1387"/>
      <c r="R13" s="1387"/>
      <c r="S13" s="1388"/>
    </row>
    <row r="14" spans="1:19" ht="13.5" customHeight="1">
      <c r="A14" s="1445"/>
      <c r="B14" s="1448" t="s">
        <v>19</v>
      </c>
      <c r="C14" s="1449"/>
      <c r="D14" s="1450"/>
      <c r="E14" s="637"/>
      <c r="F14" s="637"/>
      <c r="G14" s="637"/>
      <c r="H14" s="637"/>
      <c r="I14" s="637"/>
      <c r="J14" s="638"/>
      <c r="K14" s="1446" t="s">
        <v>417</v>
      </c>
      <c r="L14" s="1447"/>
      <c r="M14" s="1447"/>
      <c r="N14" s="543"/>
      <c r="O14" s="1540"/>
      <c r="P14" s="1540"/>
      <c r="Q14" s="1540"/>
      <c r="R14" s="1540"/>
      <c r="S14" s="1541"/>
    </row>
    <row r="15" spans="1:22" ht="13.5" customHeight="1">
      <c r="A15" s="1445"/>
      <c r="B15" s="1472" t="s">
        <v>20</v>
      </c>
      <c r="C15" s="1473"/>
      <c r="D15" s="1474"/>
      <c r="E15" s="622"/>
      <c r="F15" s="622"/>
      <c r="G15" s="622"/>
      <c r="H15" s="622"/>
      <c r="I15" s="622"/>
      <c r="J15" s="639"/>
      <c r="K15" s="1475" t="s">
        <v>416</v>
      </c>
      <c r="L15" s="1476"/>
      <c r="M15" s="1476"/>
      <c r="N15" s="190"/>
      <c r="O15" s="1535"/>
      <c r="P15" s="1535"/>
      <c r="Q15" s="1535"/>
      <c r="R15" s="1535"/>
      <c r="S15" s="1536"/>
      <c r="U15" s="1262"/>
      <c r="V15" s="1262"/>
    </row>
    <row r="16" spans="1:19" ht="13.5" customHeight="1">
      <c r="A16" s="1445"/>
      <c r="B16" s="1458" t="s">
        <v>510</v>
      </c>
      <c r="C16" s="1459"/>
      <c r="D16" s="1460"/>
      <c r="E16" s="637"/>
      <c r="F16" s="637"/>
      <c r="G16" s="637"/>
      <c r="H16" s="637"/>
      <c r="I16" s="637"/>
      <c r="J16" s="638"/>
      <c r="K16" s="1435" t="s">
        <v>410</v>
      </c>
      <c r="L16" s="1372"/>
      <c r="M16" s="1373"/>
      <c r="N16" s="190"/>
      <c r="O16" s="1535"/>
      <c r="P16" s="1535"/>
      <c r="Q16" s="1535"/>
      <c r="R16" s="1535"/>
      <c r="S16" s="1536"/>
    </row>
    <row r="17" spans="1:19" ht="13.5" customHeight="1">
      <c r="A17" s="1445"/>
      <c r="B17" s="1458" t="s">
        <v>511</v>
      </c>
      <c r="C17" s="1459"/>
      <c r="D17" s="1460"/>
      <c r="E17" s="637"/>
      <c r="F17" s="637"/>
      <c r="G17" s="637"/>
      <c r="H17" s="637"/>
      <c r="I17" s="637"/>
      <c r="J17" s="638"/>
      <c r="K17" s="1435" t="s">
        <v>411</v>
      </c>
      <c r="L17" s="1372"/>
      <c r="M17" s="1373"/>
      <c r="N17" s="190"/>
      <c r="O17" s="1535"/>
      <c r="P17" s="1535"/>
      <c r="Q17" s="1535"/>
      <c r="R17" s="1535"/>
      <c r="S17" s="1536"/>
    </row>
    <row r="18" spans="1:19" ht="13.5" customHeight="1">
      <c r="A18" s="1445"/>
      <c r="B18" s="1470" t="s">
        <v>424</v>
      </c>
      <c r="C18" s="1470"/>
      <c r="D18" s="1470"/>
      <c r="E18" s="1578"/>
      <c r="F18" s="1578"/>
      <c r="G18" s="1578"/>
      <c r="H18" s="1578"/>
      <c r="I18" s="1578"/>
      <c r="J18" s="1567"/>
      <c r="K18" s="1435" t="s">
        <v>412</v>
      </c>
      <c r="L18" s="1372"/>
      <c r="M18" s="1373"/>
      <c r="N18" s="1397"/>
      <c r="O18" s="1479"/>
      <c r="P18" s="1480"/>
      <c r="Q18" s="1480"/>
      <c r="R18" s="1480"/>
      <c r="S18" s="1481"/>
    </row>
    <row r="19" spans="1:19" ht="13.5" customHeight="1" thickBot="1">
      <c r="A19" s="1445"/>
      <c r="B19" s="1471"/>
      <c r="C19" s="1471"/>
      <c r="D19" s="1471"/>
      <c r="E19" s="1579"/>
      <c r="F19" s="1579"/>
      <c r="G19" s="1579"/>
      <c r="H19" s="1579"/>
      <c r="I19" s="1579"/>
      <c r="J19" s="1568"/>
      <c r="K19" s="1436"/>
      <c r="L19" s="1437"/>
      <c r="M19" s="1438"/>
      <c r="N19" s="1398"/>
      <c r="O19" s="1482"/>
      <c r="P19" s="1483"/>
      <c r="Q19" s="1483"/>
      <c r="R19" s="1483"/>
      <c r="S19" s="1484"/>
    </row>
    <row r="20" spans="1:30" ht="13.5" customHeight="1" thickTop="1">
      <c r="A20" s="1445"/>
      <c r="B20" s="1365" t="s">
        <v>43</v>
      </c>
      <c r="C20" s="1365"/>
      <c r="D20" s="1365"/>
      <c r="E20" s="640">
        <f aca="true" t="shared" si="3" ref="E20:J20">SUM(E12:E19)</f>
        <v>0</v>
      </c>
      <c r="F20" s="640">
        <f t="shared" si="3"/>
        <v>0</v>
      </c>
      <c r="G20" s="640">
        <f t="shared" si="3"/>
        <v>0</v>
      </c>
      <c r="H20" s="640">
        <f t="shared" si="3"/>
        <v>0</v>
      </c>
      <c r="I20" s="640">
        <f t="shared" si="3"/>
        <v>0</v>
      </c>
      <c r="J20" s="641">
        <f t="shared" si="3"/>
        <v>0</v>
      </c>
      <c r="K20" s="1366"/>
      <c r="L20" s="1367"/>
      <c r="M20" s="1367"/>
      <c r="N20" s="1367"/>
      <c r="O20" s="1367"/>
      <c r="P20" s="1367"/>
      <c r="Q20" s="1367"/>
      <c r="R20" s="1367"/>
      <c r="S20" s="1368"/>
      <c r="V20" s="1016"/>
      <c r="W20" s="415"/>
      <c r="X20" s="415"/>
      <c r="Y20" s="415"/>
      <c r="Z20" s="415"/>
      <c r="AA20" s="415"/>
      <c r="AB20" s="415"/>
      <c r="AC20" s="415"/>
      <c r="AD20" s="415"/>
    </row>
    <row r="21" spans="1:30" ht="31.5" customHeight="1">
      <c r="A21" s="1445"/>
      <c r="B21" s="1342"/>
      <c r="C21" s="1343"/>
      <c r="D21" s="1344"/>
      <c r="E21" s="1220"/>
      <c r="F21" s="1220"/>
      <c r="G21" s="1220"/>
      <c r="H21" s="1220"/>
      <c r="I21" s="1220"/>
      <c r="J21" s="1246"/>
      <c r="K21" s="1266" t="s">
        <v>540</v>
      </c>
      <c r="L21" s="1267"/>
      <c r="M21" s="1268"/>
      <c r="N21" s="1021"/>
      <c r="O21" s="1239"/>
      <c r="P21" s="1240"/>
      <c r="Q21" s="1240"/>
      <c r="R21" s="1240"/>
      <c r="S21" s="1241"/>
      <c r="V21" s="1017"/>
      <c r="W21" s="1018"/>
      <c r="X21" s="540"/>
      <c r="Y21" s="540"/>
      <c r="Z21" s="540"/>
      <c r="AA21" s="540"/>
      <c r="AB21" s="540"/>
      <c r="AC21" s="540"/>
      <c r="AD21" s="417"/>
    </row>
    <row r="22" spans="1:30" ht="35.25" customHeight="1" thickBot="1">
      <c r="A22" s="1445"/>
      <c r="B22" s="1345"/>
      <c r="C22" s="1346"/>
      <c r="D22" s="1347"/>
      <c r="E22" s="1221"/>
      <c r="F22" s="1221"/>
      <c r="G22" s="1221"/>
      <c r="H22" s="1221"/>
      <c r="I22" s="1221"/>
      <c r="J22" s="1247"/>
      <c r="K22" s="1236" t="s">
        <v>541</v>
      </c>
      <c r="L22" s="1237"/>
      <c r="M22" s="1238"/>
      <c r="N22" s="1225"/>
      <c r="O22" s="1226"/>
      <c r="P22" s="1226"/>
      <c r="Q22" s="1226"/>
      <c r="R22" s="1226"/>
      <c r="S22" s="1227"/>
      <c r="V22" s="1019"/>
      <c r="W22" s="1018"/>
      <c r="X22" s="540"/>
      <c r="Y22" s="540"/>
      <c r="Z22" s="540"/>
      <c r="AA22" s="540"/>
      <c r="AB22" s="540"/>
      <c r="AC22" s="540"/>
      <c r="AD22" s="417"/>
    </row>
    <row r="23" spans="1:19" ht="13.5" customHeight="1">
      <c r="A23" s="1380" t="s">
        <v>422</v>
      </c>
      <c r="B23" s="1381" t="s">
        <v>61</v>
      </c>
      <c r="C23" s="1382"/>
      <c r="D23" s="1382"/>
      <c r="E23" s="1382"/>
      <c r="F23" s="1382"/>
      <c r="G23" s="1382"/>
      <c r="H23" s="1382"/>
      <c r="I23" s="1383"/>
      <c r="J23" s="405"/>
      <c r="K23" s="1426"/>
      <c r="L23" s="1427"/>
      <c r="M23" s="1427"/>
      <c r="N23" s="1427"/>
      <c r="O23" s="1427"/>
      <c r="P23" s="1427"/>
      <c r="Q23" s="1427"/>
      <c r="R23" s="1427"/>
      <c r="S23" s="1428"/>
    </row>
    <row r="24" spans="1:19" ht="13.5" customHeight="1">
      <c r="A24" s="1228"/>
      <c r="B24" s="1384" t="s">
        <v>62</v>
      </c>
      <c r="C24" s="1385"/>
      <c r="D24" s="1385"/>
      <c r="E24" s="1385"/>
      <c r="F24" s="1385"/>
      <c r="G24" s="1385"/>
      <c r="H24" s="1385"/>
      <c r="I24" s="1386"/>
      <c r="J24" s="188"/>
      <c r="K24" s="1429"/>
      <c r="L24" s="1430"/>
      <c r="M24" s="1430"/>
      <c r="N24" s="1430"/>
      <c r="O24" s="1430"/>
      <c r="P24" s="1430"/>
      <c r="Q24" s="1430"/>
      <c r="R24" s="1430"/>
      <c r="S24" s="1431"/>
    </row>
    <row r="25" spans="1:19" ht="13.5" customHeight="1">
      <c r="A25" s="1228"/>
      <c r="B25" s="1384" t="s">
        <v>63</v>
      </c>
      <c r="C25" s="1385"/>
      <c r="D25" s="1385"/>
      <c r="E25" s="1385"/>
      <c r="F25" s="1385"/>
      <c r="G25" s="1385"/>
      <c r="H25" s="1385"/>
      <c r="I25" s="1386"/>
      <c r="J25" s="188"/>
      <c r="K25" s="1429"/>
      <c r="L25" s="1430"/>
      <c r="M25" s="1430"/>
      <c r="N25" s="1430"/>
      <c r="O25" s="1430"/>
      <c r="P25" s="1430"/>
      <c r="Q25" s="1430"/>
      <c r="R25" s="1430"/>
      <c r="S25" s="1431"/>
    </row>
    <row r="26" spans="1:19" ht="13.5" customHeight="1">
      <c r="A26" s="1228"/>
      <c r="B26" s="1391" t="s">
        <v>41</v>
      </c>
      <c r="C26" s="1392"/>
      <c r="D26" s="1392"/>
      <c r="E26" s="1392"/>
      <c r="F26" s="1392"/>
      <c r="G26" s="1392"/>
      <c r="H26" s="1392"/>
      <c r="I26" s="1393"/>
      <c r="J26" s="189"/>
      <c r="K26" s="1432"/>
      <c r="L26" s="1433"/>
      <c r="M26" s="1433"/>
      <c r="N26" s="1433"/>
      <c r="O26" s="1433"/>
      <c r="P26" s="1433"/>
      <c r="Q26" s="1433"/>
      <c r="R26" s="1433"/>
      <c r="S26" s="1434"/>
    </row>
    <row r="27" spans="1:19" ht="13.5" customHeight="1">
      <c r="A27" s="1228" t="s">
        <v>118</v>
      </c>
      <c r="B27" s="1233" t="s">
        <v>59</v>
      </c>
      <c r="C27" s="1234"/>
      <c r="D27" s="1234"/>
      <c r="E27" s="1234"/>
      <c r="F27" s="1234"/>
      <c r="G27" s="1234"/>
      <c r="H27" s="1234"/>
      <c r="I27" s="1234"/>
      <c r="J27" s="1234"/>
      <c r="K27" s="1234"/>
      <c r="L27" s="1234"/>
      <c r="M27" s="1234"/>
      <c r="N27" s="1234"/>
      <c r="O27" s="1234"/>
      <c r="P27" s="1234"/>
      <c r="Q27" s="1234"/>
      <c r="R27" s="1235"/>
      <c r="S27" s="179"/>
    </row>
    <row r="28" spans="1:19" ht="13.5" customHeight="1">
      <c r="A28" s="1229"/>
      <c r="B28" s="420"/>
      <c r="C28" s="1352" t="s">
        <v>443</v>
      </c>
      <c r="D28" s="1336" t="s">
        <v>429</v>
      </c>
      <c r="E28" s="1337"/>
      <c r="F28" s="1337"/>
      <c r="G28" s="1337"/>
      <c r="H28" s="1337"/>
      <c r="I28" s="1337"/>
      <c r="J28" s="1337"/>
      <c r="K28" s="1337"/>
      <c r="L28" s="1337"/>
      <c r="M28" s="1337"/>
      <c r="N28" s="1337"/>
      <c r="O28" s="1337"/>
      <c r="P28" s="1337"/>
      <c r="Q28" s="1337"/>
      <c r="R28" s="1338"/>
      <c r="S28" s="180"/>
    </row>
    <row r="29" spans="1:19" ht="13.5" customHeight="1">
      <c r="A29" s="1229"/>
      <c r="B29" s="420"/>
      <c r="C29" s="1353"/>
      <c r="D29" s="1269" t="s">
        <v>430</v>
      </c>
      <c r="E29" s="1270"/>
      <c r="F29" s="1270"/>
      <c r="G29" s="1270"/>
      <c r="H29" s="1270"/>
      <c r="I29" s="1270"/>
      <c r="J29" s="1270"/>
      <c r="K29" s="1270"/>
      <c r="L29" s="1270"/>
      <c r="M29" s="1270"/>
      <c r="N29" s="1270"/>
      <c r="O29" s="1270"/>
      <c r="P29" s="1270"/>
      <c r="Q29" s="1270"/>
      <c r="R29" s="1271"/>
      <c r="S29" s="181"/>
    </row>
    <row r="30" spans="1:19" ht="13.5" customHeight="1">
      <c r="A30" s="1229"/>
      <c r="B30" s="420"/>
      <c r="C30" s="1353"/>
      <c r="D30" s="1269" t="s">
        <v>431</v>
      </c>
      <c r="E30" s="1270"/>
      <c r="F30" s="1270"/>
      <c r="G30" s="1270"/>
      <c r="H30" s="1270"/>
      <c r="I30" s="1270"/>
      <c r="J30" s="1270"/>
      <c r="K30" s="1270"/>
      <c r="L30" s="1270"/>
      <c r="M30" s="1270"/>
      <c r="N30" s="1270"/>
      <c r="O30" s="1270"/>
      <c r="P30" s="1270"/>
      <c r="Q30" s="1270"/>
      <c r="R30" s="1271"/>
      <c r="S30" s="181"/>
    </row>
    <row r="31" spans="1:19" ht="13.5" customHeight="1">
      <c r="A31" s="1229"/>
      <c r="B31" s="420"/>
      <c r="C31" s="1353"/>
      <c r="D31" s="1269" t="s">
        <v>432</v>
      </c>
      <c r="E31" s="1270"/>
      <c r="F31" s="1270"/>
      <c r="G31" s="1270"/>
      <c r="H31" s="1270"/>
      <c r="I31" s="1270"/>
      <c r="J31" s="1270"/>
      <c r="K31" s="1270"/>
      <c r="L31" s="1270"/>
      <c r="M31" s="1270"/>
      <c r="N31" s="1270"/>
      <c r="O31" s="1270"/>
      <c r="P31" s="1270"/>
      <c r="Q31" s="1270"/>
      <c r="R31" s="1271"/>
      <c r="S31" s="181"/>
    </row>
    <row r="32" spans="1:19" ht="13.5" customHeight="1">
      <c r="A32" s="1229"/>
      <c r="B32" s="421"/>
      <c r="C32" s="1363"/>
      <c r="D32" s="1464" t="s">
        <v>433</v>
      </c>
      <c r="E32" s="1465"/>
      <c r="F32" s="1465"/>
      <c r="G32" s="1465"/>
      <c r="H32" s="1465"/>
      <c r="I32" s="1465"/>
      <c r="J32" s="1465"/>
      <c r="K32" s="1465"/>
      <c r="L32" s="1465"/>
      <c r="M32" s="1465"/>
      <c r="N32" s="1465"/>
      <c r="O32" s="1465"/>
      <c r="P32" s="1465"/>
      <c r="Q32" s="1465"/>
      <c r="R32" s="1466"/>
      <c r="S32" s="182"/>
    </row>
    <row r="33" spans="1:19" ht="13.5" customHeight="1">
      <c r="A33" s="1229"/>
      <c r="B33" s="1233" t="s">
        <v>117</v>
      </c>
      <c r="C33" s="1234"/>
      <c r="D33" s="1234"/>
      <c r="E33" s="1234"/>
      <c r="F33" s="1234"/>
      <c r="G33" s="1234"/>
      <c r="H33" s="1234"/>
      <c r="I33" s="1234"/>
      <c r="J33" s="1234"/>
      <c r="K33" s="1234"/>
      <c r="L33" s="1234"/>
      <c r="M33" s="1234"/>
      <c r="N33" s="1234"/>
      <c r="O33" s="1234"/>
      <c r="P33" s="1234"/>
      <c r="Q33" s="1234"/>
      <c r="R33" s="1235"/>
      <c r="S33" s="179"/>
    </row>
    <row r="34" spans="1:19" ht="13.5" customHeight="1">
      <c r="A34" s="1229"/>
      <c r="B34" s="420"/>
      <c r="C34" s="1352" t="s">
        <v>443</v>
      </c>
      <c r="D34" s="1336" t="s">
        <v>429</v>
      </c>
      <c r="E34" s="1337"/>
      <c r="F34" s="1337"/>
      <c r="G34" s="1337"/>
      <c r="H34" s="1337"/>
      <c r="I34" s="1337"/>
      <c r="J34" s="1337"/>
      <c r="K34" s="1337"/>
      <c r="L34" s="1337"/>
      <c r="M34" s="1337"/>
      <c r="N34" s="1337"/>
      <c r="O34" s="1337"/>
      <c r="P34" s="1337"/>
      <c r="Q34" s="1337"/>
      <c r="R34" s="1338"/>
      <c r="S34" s="180"/>
    </row>
    <row r="35" spans="1:19" ht="13.5" customHeight="1">
      <c r="A35" s="1229"/>
      <c r="B35" s="420"/>
      <c r="C35" s="1353"/>
      <c r="D35" s="1269" t="s">
        <v>430</v>
      </c>
      <c r="E35" s="1270"/>
      <c r="F35" s="1270"/>
      <c r="G35" s="1270"/>
      <c r="H35" s="1270"/>
      <c r="I35" s="1270"/>
      <c r="J35" s="1270"/>
      <c r="K35" s="1270"/>
      <c r="L35" s="1270"/>
      <c r="M35" s="1270"/>
      <c r="N35" s="1270"/>
      <c r="O35" s="1270"/>
      <c r="P35" s="1270"/>
      <c r="Q35" s="1270"/>
      <c r="R35" s="1271"/>
      <c r="S35" s="181"/>
    </row>
    <row r="36" spans="1:19" ht="13.5" customHeight="1">
      <c r="A36" s="1229"/>
      <c r="B36" s="420"/>
      <c r="C36" s="1353"/>
      <c r="D36" s="1269" t="s">
        <v>431</v>
      </c>
      <c r="E36" s="1270"/>
      <c r="F36" s="1270"/>
      <c r="G36" s="1270"/>
      <c r="H36" s="1270"/>
      <c r="I36" s="1270"/>
      <c r="J36" s="1270"/>
      <c r="K36" s="1270"/>
      <c r="L36" s="1270"/>
      <c r="M36" s="1270"/>
      <c r="N36" s="1270"/>
      <c r="O36" s="1270"/>
      <c r="P36" s="1270"/>
      <c r="Q36" s="1270"/>
      <c r="R36" s="1271"/>
      <c r="S36" s="181"/>
    </row>
    <row r="37" spans="1:19" ht="13.5" customHeight="1">
      <c r="A37" s="1229"/>
      <c r="B37" s="420"/>
      <c r="C37" s="1353"/>
      <c r="D37" s="1269" t="s">
        <v>432</v>
      </c>
      <c r="E37" s="1270"/>
      <c r="F37" s="1270"/>
      <c r="G37" s="1270"/>
      <c r="H37" s="1270"/>
      <c r="I37" s="1270"/>
      <c r="J37" s="1270"/>
      <c r="K37" s="1270"/>
      <c r="L37" s="1270"/>
      <c r="M37" s="1270"/>
      <c r="N37" s="1270"/>
      <c r="O37" s="1270"/>
      <c r="P37" s="1270"/>
      <c r="Q37" s="1270"/>
      <c r="R37" s="1271"/>
      <c r="S37" s="181"/>
    </row>
    <row r="38" spans="1:19" ht="13.5" customHeight="1" thickBot="1">
      <c r="A38" s="1230"/>
      <c r="B38" s="423"/>
      <c r="C38" s="1056"/>
      <c r="D38" s="1349" t="s">
        <v>433</v>
      </c>
      <c r="E38" s="1350"/>
      <c r="F38" s="1350"/>
      <c r="G38" s="1350"/>
      <c r="H38" s="1350"/>
      <c r="I38" s="1350"/>
      <c r="J38" s="1350"/>
      <c r="K38" s="1350"/>
      <c r="L38" s="1350"/>
      <c r="M38" s="1350"/>
      <c r="N38" s="1350"/>
      <c r="O38" s="1350"/>
      <c r="P38" s="1350"/>
      <c r="Q38" s="1350"/>
      <c r="R38" s="1351"/>
      <c r="S38" s="183"/>
    </row>
    <row r="39" spans="1:19" ht="11.25" customHeight="1">
      <c r="A39" s="579"/>
      <c r="B39" s="578"/>
      <c r="C39" s="578"/>
      <c r="D39" s="578"/>
      <c r="E39" s="580"/>
      <c r="F39" s="578"/>
      <c r="G39" s="578"/>
      <c r="H39" s="578"/>
      <c r="I39" s="578"/>
      <c r="J39" s="578"/>
      <c r="K39" s="578"/>
      <c r="L39" s="578"/>
      <c r="M39" s="578"/>
      <c r="N39" s="578"/>
      <c r="O39" s="580"/>
      <c r="P39" s="580"/>
      <c r="Q39" s="580"/>
      <c r="R39" s="580"/>
      <c r="S39" s="580"/>
    </row>
    <row r="40" spans="1:19" ht="13.5" customHeight="1">
      <c r="A40" s="581"/>
      <c r="B40" s="487"/>
      <c r="C40" s="487"/>
      <c r="D40" s="487"/>
      <c r="E40" s="541"/>
      <c r="F40" s="487"/>
      <c r="G40" s="487"/>
      <c r="H40" s="487"/>
      <c r="I40" s="487"/>
      <c r="J40" s="487"/>
      <c r="K40" s="487"/>
      <c r="L40" s="487"/>
      <c r="M40" s="487"/>
      <c r="N40" s="541"/>
      <c r="O40" s="541"/>
      <c r="P40" s="541"/>
      <c r="Q40" s="541"/>
      <c r="R40" s="541"/>
      <c r="S40" s="541"/>
    </row>
    <row r="41" spans="1:19" ht="12.75" customHeight="1">
      <c r="A41" s="581"/>
      <c r="B41" s="487"/>
      <c r="C41" s="487"/>
      <c r="D41" s="487"/>
      <c r="E41" s="541"/>
      <c r="F41" s="534"/>
      <c r="G41" s="534"/>
      <c r="H41" s="534"/>
      <c r="I41" s="534"/>
      <c r="J41" s="534"/>
      <c r="K41" s="487"/>
      <c r="L41" s="487"/>
      <c r="M41" s="487"/>
      <c r="N41" s="541"/>
      <c r="O41" s="541"/>
      <c r="P41" s="541"/>
      <c r="Q41" s="541"/>
      <c r="R41" s="541"/>
      <c r="S41" s="541"/>
    </row>
    <row r="42" spans="1:19" ht="11.25">
      <c r="A42" s="581"/>
      <c r="B42" s="487"/>
      <c r="C42" s="487"/>
      <c r="D42" s="487"/>
      <c r="E42" s="534"/>
      <c r="F42" s="534"/>
      <c r="G42" s="534"/>
      <c r="H42" s="534"/>
      <c r="I42" s="534"/>
      <c r="J42" s="534"/>
      <c r="K42" s="534"/>
      <c r="L42" s="534"/>
      <c r="M42" s="534"/>
      <c r="N42" s="534"/>
      <c r="O42" s="534"/>
      <c r="P42" s="487"/>
      <c r="Q42" s="487"/>
      <c r="R42" s="487"/>
      <c r="S42" s="487"/>
    </row>
    <row r="43" spans="1:32" ht="11.25">
      <c r="A43" s="581"/>
      <c r="B43" s="487"/>
      <c r="C43" s="487"/>
      <c r="D43" s="487"/>
      <c r="E43" s="534"/>
      <c r="F43" s="534"/>
      <c r="G43" s="534"/>
      <c r="H43" s="534"/>
      <c r="I43" s="534"/>
      <c r="J43" s="534"/>
      <c r="K43" s="534"/>
      <c r="L43" s="534"/>
      <c r="M43" s="534"/>
      <c r="N43" s="534"/>
      <c r="O43" s="534"/>
      <c r="P43" s="487"/>
      <c r="Q43" s="487"/>
      <c r="R43" s="487"/>
      <c r="S43" s="487"/>
      <c r="W43" s="1102"/>
      <c r="X43" s="1102"/>
      <c r="Y43" s="1102"/>
      <c r="Z43" s="1102"/>
      <c r="AA43" s="1102"/>
      <c r="AB43" s="1102"/>
      <c r="AC43" s="1102"/>
      <c r="AD43" s="1102"/>
      <c r="AE43" s="1102"/>
      <c r="AF43" s="1102"/>
    </row>
    <row r="44" spans="1:31" ht="11.25">
      <c r="A44" s="581"/>
      <c r="B44" s="582"/>
      <c r="C44" s="582"/>
      <c r="D44" s="582"/>
      <c r="E44" s="583"/>
      <c r="F44" s="583"/>
      <c r="G44" s="583"/>
      <c r="H44" s="583"/>
      <c r="I44" s="583"/>
      <c r="J44" s="583"/>
      <c r="K44" s="583"/>
      <c r="L44" s="583"/>
      <c r="M44" s="583"/>
      <c r="N44" s="583"/>
      <c r="O44" s="583"/>
      <c r="P44" s="582"/>
      <c r="Q44" s="582"/>
      <c r="R44" s="582"/>
      <c r="S44" s="582"/>
      <c r="AA44" s="424"/>
      <c r="AC44" s="424"/>
      <c r="AE44" s="424"/>
    </row>
    <row r="45" spans="1:31" ht="11.25">
      <c r="A45" s="581"/>
      <c r="B45" s="582"/>
      <c r="C45" s="582"/>
      <c r="D45" s="582"/>
      <c r="E45" s="583"/>
      <c r="F45" s="583"/>
      <c r="G45" s="583"/>
      <c r="H45" s="583"/>
      <c r="I45" s="583"/>
      <c r="J45" s="583"/>
      <c r="K45" s="583"/>
      <c r="L45" s="583"/>
      <c r="M45" s="583"/>
      <c r="N45" s="583"/>
      <c r="O45" s="583"/>
      <c r="P45" s="582"/>
      <c r="Q45" s="582"/>
      <c r="R45" s="582"/>
      <c r="S45" s="582"/>
      <c r="AA45" s="424"/>
      <c r="AC45" s="424"/>
      <c r="AE45" s="424"/>
    </row>
    <row r="46" spans="1:31" ht="11.25">
      <c r="A46" s="581"/>
      <c r="B46" s="582"/>
      <c r="C46" s="582"/>
      <c r="D46" s="582"/>
      <c r="E46" s="583"/>
      <c r="F46" s="583"/>
      <c r="G46" s="583"/>
      <c r="H46" s="583"/>
      <c r="I46" s="583"/>
      <c r="J46" s="583"/>
      <c r="K46" s="583"/>
      <c r="L46" s="583"/>
      <c r="M46" s="583"/>
      <c r="N46" s="583"/>
      <c r="O46" s="583"/>
      <c r="P46" s="582"/>
      <c r="Q46" s="582"/>
      <c r="R46" s="582"/>
      <c r="S46" s="582"/>
      <c r="AA46" s="424"/>
      <c r="AC46" s="424"/>
      <c r="AE46" s="424"/>
    </row>
    <row r="47" spans="1:31" ht="11.25">
      <c r="A47" s="581"/>
      <c r="B47" s="582"/>
      <c r="C47" s="582"/>
      <c r="D47" s="582"/>
      <c r="E47" s="583"/>
      <c r="F47" s="583"/>
      <c r="G47" s="583"/>
      <c r="H47" s="583"/>
      <c r="I47" s="583"/>
      <c r="J47" s="583"/>
      <c r="K47" s="583"/>
      <c r="L47" s="583"/>
      <c r="M47" s="583"/>
      <c r="N47" s="583"/>
      <c r="O47" s="583"/>
      <c r="P47" s="582"/>
      <c r="Q47" s="582"/>
      <c r="R47" s="582"/>
      <c r="S47" s="582"/>
      <c r="AA47" s="424"/>
      <c r="AC47" s="424"/>
      <c r="AE47" s="424"/>
    </row>
    <row r="48" spans="1:31" ht="11.25">
      <c r="A48" s="581"/>
      <c r="B48" s="582"/>
      <c r="C48" s="582"/>
      <c r="D48" s="582"/>
      <c r="E48" s="583"/>
      <c r="F48" s="583"/>
      <c r="G48" s="583"/>
      <c r="H48" s="583"/>
      <c r="I48" s="583"/>
      <c r="J48" s="583"/>
      <c r="K48" s="583"/>
      <c r="L48" s="583"/>
      <c r="M48" s="583"/>
      <c r="N48" s="583"/>
      <c r="O48" s="583"/>
      <c r="P48" s="582"/>
      <c r="Q48" s="582"/>
      <c r="R48" s="582"/>
      <c r="S48" s="582"/>
      <c r="AA48" s="424"/>
      <c r="AC48" s="424"/>
      <c r="AE48" s="424"/>
    </row>
    <row r="49" spans="1:19" ht="12" customHeight="1">
      <c r="A49" s="584"/>
      <c r="B49" s="584"/>
      <c r="C49" s="584"/>
      <c r="D49" s="584"/>
      <c r="E49" s="584"/>
      <c r="F49" s="584"/>
      <c r="G49" s="584"/>
      <c r="H49" s="584"/>
      <c r="I49" s="584"/>
      <c r="J49" s="584"/>
      <c r="K49" s="584"/>
      <c r="L49" s="584"/>
      <c r="M49" s="584"/>
      <c r="N49" s="584"/>
      <c r="O49" s="584"/>
      <c r="P49" s="584"/>
      <c r="Q49" s="584"/>
      <c r="R49" s="584"/>
      <c r="S49" s="584"/>
    </row>
    <row r="50" spans="1:19" ht="12" customHeight="1">
      <c r="A50" s="584"/>
      <c r="B50" s="584"/>
      <c r="C50" s="584"/>
      <c r="D50" s="584"/>
      <c r="E50" s="584"/>
      <c r="F50" s="584"/>
      <c r="G50" s="584"/>
      <c r="H50" s="584"/>
      <c r="I50" s="584"/>
      <c r="J50" s="584"/>
      <c r="K50" s="584"/>
      <c r="L50" s="584"/>
      <c r="M50" s="584"/>
      <c r="N50" s="584"/>
      <c r="O50" s="584"/>
      <c r="P50" s="584"/>
      <c r="Q50" s="584"/>
      <c r="R50" s="584"/>
      <c r="S50" s="584"/>
    </row>
    <row r="51" spans="1:19" ht="12" customHeight="1">
      <c r="A51" s="584"/>
      <c r="B51" s="584"/>
      <c r="C51" s="584"/>
      <c r="D51" s="584"/>
      <c r="E51" s="584"/>
      <c r="F51" s="584"/>
      <c r="G51" s="584"/>
      <c r="H51" s="584"/>
      <c r="I51" s="584"/>
      <c r="J51" s="584"/>
      <c r="K51" s="584"/>
      <c r="L51" s="584"/>
      <c r="M51" s="584"/>
      <c r="N51" s="584"/>
      <c r="O51" s="584"/>
      <c r="P51" s="584"/>
      <c r="Q51" s="584"/>
      <c r="R51" s="584"/>
      <c r="S51" s="584"/>
    </row>
    <row r="52" spans="1:19" ht="12" customHeight="1">
      <c r="A52" s="584"/>
      <c r="B52" s="584"/>
      <c r="C52" s="584"/>
      <c r="D52" s="584"/>
      <c r="E52" s="584"/>
      <c r="F52" s="584"/>
      <c r="G52" s="584"/>
      <c r="H52" s="584"/>
      <c r="I52" s="584"/>
      <c r="J52" s="584"/>
      <c r="K52" s="584"/>
      <c r="L52" s="584"/>
      <c r="M52" s="584"/>
      <c r="N52" s="584"/>
      <c r="O52" s="584"/>
      <c r="P52" s="584"/>
      <c r="Q52" s="584"/>
      <c r="R52" s="584"/>
      <c r="S52" s="584"/>
    </row>
    <row r="53" spans="1:19" s="466" customFormat="1" ht="12" customHeight="1">
      <c r="A53" s="576"/>
      <c r="B53" s="576"/>
      <c r="C53" s="576"/>
      <c r="D53" s="576"/>
      <c r="E53" s="576"/>
      <c r="F53" s="576"/>
      <c r="G53" s="576"/>
      <c r="H53" s="576"/>
      <c r="I53" s="576"/>
      <c r="J53" s="576"/>
      <c r="K53" s="576"/>
      <c r="L53" s="576"/>
      <c r="M53" s="576"/>
      <c r="N53" s="576"/>
      <c r="O53" s="576"/>
      <c r="P53" s="576"/>
      <c r="Q53" s="576"/>
      <c r="R53" s="585"/>
      <c r="S53" s="585"/>
    </row>
    <row r="54" spans="1:19" s="466" customFormat="1" ht="12" customHeight="1">
      <c r="A54" s="576"/>
      <c r="B54" s="576"/>
      <c r="C54" s="577"/>
      <c r="D54" s="576"/>
      <c r="E54" s="576"/>
      <c r="F54" s="576"/>
      <c r="G54" s="576"/>
      <c r="H54" s="576"/>
      <c r="I54" s="576"/>
      <c r="J54" s="576"/>
      <c r="K54" s="576"/>
      <c r="L54" s="576"/>
      <c r="M54" s="576"/>
      <c r="N54" s="576"/>
      <c r="O54" s="576"/>
      <c r="P54" s="576"/>
      <c r="Q54" s="576"/>
      <c r="R54" s="585"/>
      <c r="S54" s="585"/>
    </row>
    <row r="55" spans="1:19" s="466" customFormat="1" ht="12" customHeight="1">
      <c r="A55" s="567"/>
      <c r="B55" s="567"/>
      <c r="C55" s="567"/>
      <c r="D55" s="567"/>
      <c r="E55" s="567"/>
      <c r="F55" s="567"/>
      <c r="G55" s="567"/>
      <c r="H55" s="567"/>
      <c r="I55" s="567"/>
      <c r="J55" s="567"/>
      <c r="K55" s="567"/>
      <c r="L55" s="567"/>
      <c r="M55" s="567"/>
      <c r="N55" s="567"/>
      <c r="O55" s="567"/>
      <c r="P55" s="567"/>
      <c r="Q55" s="567"/>
      <c r="R55" s="585"/>
      <c r="S55" s="585"/>
    </row>
    <row r="56" spans="1:19" s="466" customFormat="1" ht="12" customHeight="1">
      <c r="A56" s="567"/>
      <c r="B56" s="567"/>
      <c r="C56" s="567"/>
      <c r="D56" s="567"/>
      <c r="E56" s="567"/>
      <c r="F56" s="567"/>
      <c r="G56" s="567"/>
      <c r="H56" s="567"/>
      <c r="I56" s="567"/>
      <c r="J56" s="567"/>
      <c r="K56" s="567"/>
      <c r="L56" s="567"/>
      <c r="M56" s="567"/>
      <c r="N56" s="567"/>
      <c r="O56" s="567"/>
      <c r="P56" s="567"/>
      <c r="Q56" s="567"/>
      <c r="R56" s="585"/>
      <c r="S56" s="585"/>
    </row>
  </sheetData>
  <sheetProtection/>
  <mergeCells count="87">
    <mergeCell ref="D30:R30"/>
    <mergeCell ref="D31:R31"/>
    <mergeCell ref="J21:J22"/>
    <mergeCell ref="O21:S21"/>
    <mergeCell ref="A12:A22"/>
    <mergeCell ref="A23:A26"/>
    <mergeCell ref="B23:I23"/>
    <mergeCell ref="B24:I24"/>
    <mergeCell ref="B18:D19"/>
    <mergeCell ref="I21:I22"/>
    <mergeCell ref="H21:H22"/>
    <mergeCell ref="F21:F22"/>
    <mergeCell ref="H18:H19"/>
    <mergeCell ref="U15:V15"/>
    <mergeCell ref="K20:S20"/>
    <mergeCell ref="B21:D22"/>
    <mergeCell ref="E21:E22"/>
    <mergeCell ref="F18:F19"/>
    <mergeCell ref="K21:M21"/>
    <mergeCell ref="O18:S19"/>
    <mergeCell ref="AE43:AF43"/>
    <mergeCell ref="W43:X43"/>
    <mergeCell ref="Y43:Z43"/>
    <mergeCell ref="AA43:AB43"/>
    <mergeCell ref="AC43:AD43"/>
    <mergeCell ref="D37:R37"/>
    <mergeCell ref="D38:R38"/>
    <mergeCell ref="B33:R33"/>
    <mergeCell ref="B25:I25"/>
    <mergeCell ref="D28:R28"/>
    <mergeCell ref="D29:R29"/>
    <mergeCell ref="D34:R34"/>
    <mergeCell ref="D35:R35"/>
    <mergeCell ref="C34:C38"/>
    <mergeCell ref="B26:I26"/>
    <mergeCell ref="K23:S26"/>
    <mergeCell ref="C28:C32"/>
    <mergeCell ref="D36:R36"/>
    <mergeCell ref="D32:R32"/>
    <mergeCell ref="B27:R27"/>
    <mergeCell ref="O13:S13"/>
    <mergeCell ref="O17:S17"/>
    <mergeCell ref="O16:S16"/>
    <mergeCell ref="K18:M19"/>
    <mergeCell ref="N18:N19"/>
    <mergeCell ref="B16:D16"/>
    <mergeCell ref="I18:I19"/>
    <mergeCell ref="K12:S12"/>
    <mergeCell ref="K17:M17"/>
    <mergeCell ref="E18:E19"/>
    <mergeCell ref="G18:G19"/>
    <mergeCell ref="B8:D8"/>
    <mergeCell ref="K14:M14"/>
    <mergeCell ref="B17:D17"/>
    <mergeCell ref="B14:D14"/>
    <mergeCell ref="K16:M16"/>
    <mergeCell ref="B13:D13"/>
    <mergeCell ref="L5:S5"/>
    <mergeCell ref="L6:O6"/>
    <mergeCell ref="O14:S14"/>
    <mergeCell ref="B9:D9"/>
    <mergeCell ref="K13:M13"/>
    <mergeCell ref="B10:D10"/>
    <mergeCell ref="L7:S11"/>
    <mergeCell ref="B7:D7"/>
    <mergeCell ref="B12:D12"/>
    <mergeCell ref="B11:D11"/>
    <mergeCell ref="G21:G22"/>
    <mergeCell ref="J18:J19"/>
    <mergeCell ref="A1:E2"/>
    <mergeCell ref="F1:R2"/>
    <mergeCell ref="R6:S6"/>
    <mergeCell ref="B5:D5"/>
    <mergeCell ref="K3:L3"/>
    <mergeCell ref="K4:L4"/>
    <mergeCell ref="M3:S3"/>
    <mergeCell ref="M4:S4"/>
    <mergeCell ref="A27:A38"/>
    <mergeCell ref="K22:M22"/>
    <mergeCell ref="P6:Q6"/>
    <mergeCell ref="A7:A11"/>
    <mergeCell ref="B15:D15"/>
    <mergeCell ref="N22:S22"/>
    <mergeCell ref="K15:M15"/>
    <mergeCell ref="B6:D6"/>
    <mergeCell ref="O15:S15"/>
    <mergeCell ref="B20:D20"/>
  </mergeCells>
  <conditionalFormatting sqref="E7:J10">
    <cfRule type="cellIs" priority="92" dxfId="323" operator="equal" stopIfTrue="1">
      <formula>0</formula>
    </cfRule>
  </conditionalFormatting>
  <conditionalFormatting sqref="P6:Q6">
    <cfRule type="cellIs" priority="80" dxfId="323" operator="equal" stopIfTrue="1">
      <formula>0</formula>
    </cfRule>
  </conditionalFormatting>
  <conditionalFormatting sqref="J23:J26">
    <cfRule type="cellIs" priority="40" dxfId="323" operator="equal" stopIfTrue="1">
      <formula>0</formula>
    </cfRule>
  </conditionalFormatting>
  <conditionalFormatting sqref="E12:J14 E15 E16:J17">
    <cfRule type="cellIs" priority="39" dxfId="323" operator="equal" stopIfTrue="1">
      <formula>0</formula>
    </cfRule>
  </conditionalFormatting>
  <conditionalFormatting sqref="H15">
    <cfRule type="cellIs" priority="32" dxfId="323" operator="equal" stopIfTrue="1">
      <formula>0</formula>
    </cfRule>
  </conditionalFormatting>
  <conditionalFormatting sqref="F15">
    <cfRule type="cellIs" priority="34" dxfId="323" operator="equal" stopIfTrue="1">
      <formula>0</formula>
    </cfRule>
  </conditionalFormatting>
  <conditionalFormatting sqref="G15">
    <cfRule type="cellIs" priority="33" dxfId="323" operator="equal" stopIfTrue="1">
      <formula>0</formula>
    </cfRule>
  </conditionalFormatting>
  <conditionalFormatting sqref="N14:S15 N16:N17">
    <cfRule type="cellIs" priority="19" dxfId="323" operator="equal" stopIfTrue="1">
      <formula>0</formula>
    </cfRule>
  </conditionalFormatting>
  <conditionalFormatting sqref="I15">
    <cfRule type="cellIs" priority="31" dxfId="323" operator="equal" stopIfTrue="1">
      <formula>0</formula>
    </cfRule>
  </conditionalFormatting>
  <conditionalFormatting sqref="J15">
    <cfRule type="cellIs" priority="30" dxfId="323" operator="equal" stopIfTrue="1">
      <formula>0</formula>
    </cfRule>
  </conditionalFormatting>
  <conditionalFormatting sqref="O16:S16">
    <cfRule type="cellIs" priority="16" dxfId="323" operator="equal" stopIfTrue="1">
      <formula>0</formula>
    </cfRule>
  </conditionalFormatting>
  <conditionalFormatting sqref="N18:O18">
    <cfRule type="cellIs" priority="17" dxfId="323" operator="equal" stopIfTrue="1">
      <formula>0</formula>
    </cfRule>
  </conditionalFormatting>
  <conditionalFormatting sqref="O17:S17">
    <cfRule type="cellIs" priority="15" dxfId="323" operator="equal" stopIfTrue="1">
      <formula>0</formula>
    </cfRule>
  </conditionalFormatting>
  <conditionalFormatting sqref="S33">
    <cfRule type="cellIs" priority="13" dxfId="323" operator="equal" stopIfTrue="1">
      <formula>0</formula>
    </cfRule>
  </conditionalFormatting>
  <conditionalFormatting sqref="S27">
    <cfRule type="cellIs" priority="14" dxfId="323" operator="equal" stopIfTrue="1">
      <formula>0</formula>
    </cfRule>
  </conditionalFormatting>
  <conditionalFormatting sqref="S28:S32">
    <cfRule type="expression" priority="10" dxfId="4" stopIfTrue="1">
      <formula>$S$27="○"</formula>
    </cfRule>
    <cfRule type="expression" priority="12" dxfId="4" stopIfTrue="1">
      <formula>$S$29="○"</formula>
    </cfRule>
  </conditionalFormatting>
  <conditionalFormatting sqref="S34:S38">
    <cfRule type="expression" priority="9" dxfId="4" stopIfTrue="1">
      <formula>$S$33="○"</formula>
    </cfRule>
    <cfRule type="expression" priority="11" dxfId="4" stopIfTrue="1">
      <formula>$S$35="○"</formula>
    </cfRule>
  </conditionalFormatting>
  <conditionalFormatting sqref="E21:J21">
    <cfRule type="cellIs" priority="6" dxfId="324" operator="equal" stopIfTrue="1">
      <formula>0</formula>
    </cfRule>
  </conditionalFormatting>
  <conditionalFormatting sqref="O21">
    <cfRule type="cellIs" priority="5" dxfId="324" operator="equal" stopIfTrue="1">
      <formula>0</formula>
    </cfRule>
  </conditionalFormatting>
  <conditionalFormatting sqref="N21">
    <cfRule type="cellIs" priority="3" dxfId="0" operator="equal" stopIfTrue="1">
      <formula>0</formula>
    </cfRule>
  </conditionalFormatting>
  <conditionalFormatting sqref="N22">
    <cfRule type="cellIs" priority="1" dxfId="323" operator="equal" stopIfTrue="1">
      <formula>0</formula>
    </cfRule>
  </conditionalFormatting>
  <dataValidations count="8">
    <dataValidation type="list" allowBlank="1" showInputMessage="1" showErrorMessage="1" sqref="N14:N18 S27:S38">
      <formula1>"○"</formula1>
    </dataValidation>
    <dataValidation type="list" allowBlank="1" showInputMessage="1" showErrorMessage="1" sqref="N18">
      <formula1>○</formula1>
    </dataValidation>
    <dataValidation type="list" allowBlank="1" showInputMessage="1" showErrorMessage="1" sqref="P6:Q6 E12:J17 M44:O48 E7:J10">
      <formula1>数値</formula1>
    </dataValidation>
    <dataValidation type="list" allowBlank="1" showInputMessage="1" showErrorMessage="1" sqref="L44:L48">
      <formula1>"男,女"</formula1>
    </dataValidation>
    <dataValidation type="list" allowBlank="1" showInputMessage="1" showErrorMessage="1" sqref="P44:S48 N21">
      <formula1>"有,無"</formula1>
    </dataValidation>
    <dataValidation type="list" allowBlank="1" showInputMessage="1" sqref="E44:J48">
      <formula1>○</formula1>
    </dataValidation>
    <dataValidation type="list" allowBlank="1" showInputMessage="1" showErrorMessage="1" sqref="K44:K48">
      <formula1>年齢</formula1>
    </dataValidation>
    <dataValidation type="list" allowBlank="1" showInputMessage="1" showErrorMessage="1" promptTitle="当てはまるものに○" sqref="J23:J26">
      <formula1>"○"</formula1>
    </dataValidation>
  </dataValidations>
  <printOptions horizontalCentered="1"/>
  <pageMargins left="0.7874015748031497" right="0.5118110236220472" top="0.5905511811023623" bottom="0.4724409448818898" header="0.5118110236220472" footer="0.3937007874015748"/>
  <pageSetup fitToHeight="1" fitToWidth="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2"/>
    <pageSetUpPr fitToPage="1"/>
  </sheetPr>
  <dimension ref="A1:AF94"/>
  <sheetViews>
    <sheetView view="pageBreakPreview" zoomScaleSheetLayoutView="100" zoomScalePageLayoutView="0" workbookViewId="0" topLeftCell="A1">
      <selection activeCell="A1" sqref="A1:E2"/>
    </sheetView>
  </sheetViews>
  <sheetFormatPr defaultColWidth="4.625" defaultRowHeight="13.5"/>
  <cols>
    <col min="1" max="1" width="6.125" style="408" customWidth="1"/>
    <col min="2" max="16" width="4.625" style="408" customWidth="1"/>
    <col min="17" max="17" width="6.00390625" style="408" customWidth="1"/>
    <col min="18" max="19" width="5.125" style="408" customWidth="1"/>
    <col min="20" max="21" width="4.625" style="408" customWidth="1"/>
    <col min="22" max="22" width="16.125" style="408" customWidth="1"/>
    <col min="23" max="16384" width="4.625" style="408" customWidth="1"/>
  </cols>
  <sheetData>
    <row r="1" spans="1:19" ht="13.5" customHeight="1">
      <c r="A1" s="1300" t="s">
        <v>533</v>
      </c>
      <c r="B1" s="1300"/>
      <c r="C1" s="1300"/>
      <c r="D1" s="1300"/>
      <c r="E1" s="1300"/>
      <c r="F1" s="1583" t="s">
        <v>473</v>
      </c>
      <c r="G1" s="1583"/>
      <c r="H1" s="1583"/>
      <c r="I1" s="1583"/>
      <c r="J1" s="1583"/>
      <c r="K1" s="1583"/>
      <c r="L1" s="1583"/>
      <c r="M1" s="1583"/>
      <c r="N1" s="1583"/>
      <c r="O1" s="1583"/>
      <c r="P1" s="1583"/>
      <c r="Q1" s="1583"/>
      <c r="R1" s="1583"/>
      <c r="S1" s="466"/>
    </row>
    <row r="2" spans="1:19" ht="17.25" customHeight="1" thickBot="1">
      <c r="A2" s="1300"/>
      <c r="B2" s="1300"/>
      <c r="C2" s="1300"/>
      <c r="D2" s="1300"/>
      <c r="E2" s="1300"/>
      <c r="F2" s="1583"/>
      <c r="G2" s="1583"/>
      <c r="H2" s="1583"/>
      <c r="I2" s="1583"/>
      <c r="J2" s="1583"/>
      <c r="K2" s="1583"/>
      <c r="L2" s="1583"/>
      <c r="M2" s="1583"/>
      <c r="N2" s="1583"/>
      <c r="O2" s="1583"/>
      <c r="P2" s="1583"/>
      <c r="Q2" s="1583"/>
      <c r="R2" s="1583"/>
      <c r="S2" s="466"/>
    </row>
    <row r="3" spans="1:19" ht="18" customHeight="1">
      <c r="A3" s="466"/>
      <c r="B3" s="466"/>
      <c r="C3" s="466"/>
      <c r="D3" s="466"/>
      <c r="E3" s="466"/>
      <c r="F3" s="466"/>
      <c r="G3" s="466"/>
      <c r="H3" s="466"/>
      <c r="I3" s="466"/>
      <c r="J3" s="466"/>
      <c r="K3" s="1409" t="s">
        <v>2</v>
      </c>
      <c r="L3" s="1410"/>
      <c r="M3" s="1410">
        <f>'表紙'!$G$14</f>
        <v>0</v>
      </c>
      <c r="N3" s="1410"/>
      <c r="O3" s="1410"/>
      <c r="P3" s="1410"/>
      <c r="Q3" s="1410"/>
      <c r="R3" s="1410"/>
      <c r="S3" s="1416"/>
    </row>
    <row r="4" spans="1:19" ht="18" customHeight="1" thickBot="1">
      <c r="A4" s="407" t="s">
        <v>534</v>
      </c>
      <c r="B4" s="466"/>
      <c r="C4" s="466"/>
      <c r="D4" s="466"/>
      <c r="E4" s="466"/>
      <c r="F4" s="466"/>
      <c r="G4" s="466"/>
      <c r="H4" s="466"/>
      <c r="I4" s="466"/>
      <c r="J4" s="466"/>
      <c r="K4" s="1417" t="s">
        <v>75</v>
      </c>
      <c r="L4" s="1418"/>
      <c r="M4" s="1418">
        <f>'表紙'!$G$16</f>
        <v>0</v>
      </c>
      <c r="N4" s="1418"/>
      <c r="O4" s="1418"/>
      <c r="P4" s="1418"/>
      <c r="Q4" s="1418"/>
      <c r="R4" s="1418"/>
      <c r="S4" s="1419"/>
    </row>
    <row r="5" spans="1:19" ht="13.5" customHeight="1" thickBot="1">
      <c r="A5" s="467"/>
      <c r="B5" s="1377" t="s">
        <v>42</v>
      </c>
      <c r="C5" s="1378"/>
      <c r="D5" s="1379"/>
      <c r="E5" s="468" t="s">
        <v>3</v>
      </c>
      <c r="F5" s="468" t="s">
        <v>4</v>
      </c>
      <c r="G5" s="468" t="s">
        <v>5</v>
      </c>
      <c r="H5" s="468" t="s">
        <v>6</v>
      </c>
      <c r="I5" s="468" t="s">
        <v>7</v>
      </c>
      <c r="J5" s="488" t="s">
        <v>8</v>
      </c>
      <c r="K5" s="491" t="s">
        <v>9</v>
      </c>
      <c r="L5" s="1404" t="s">
        <v>76</v>
      </c>
      <c r="M5" s="1405"/>
      <c r="N5" s="1405"/>
      <c r="O5" s="1405"/>
      <c r="P5" s="1405"/>
      <c r="Q5" s="1405"/>
      <c r="R5" s="1405"/>
      <c r="S5" s="1406"/>
    </row>
    <row r="6" spans="1:22" ht="27" customHeight="1" thickBot="1">
      <c r="A6" s="470" t="s">
        <v>86</v>
      </c>
      <c r="B6" s="1394" t="s">
        <v>85</v>
      </c>
      <c r="C6" s="1395"/>
      <c r="D6" s="1396"/>
      <c r="E6" s="559">
        <f aca="true" t="shared" si="0" ref="E6:J6">SUM(E7:E14)</f>
        <v>0</v>
      </c>
      <c r="F6" s="559">
        <f t="shared" si="0"/>
        <v>0</v>
      </c>
      <c r="G6" s="559">
        <f t="shared" si="0"/>
        <v>0</v>
      </c>
      <c r="H6" s="559">
        <f t="shared" si="0"/>
        <v>0</v>
      </c>
      <c r="I6" s="559">
        <f t="shared" si="0"/>
        <v>0</v>
      </c>
      <c r="J6" s="560">
        <f t="shared" si="0"/>
        <v>0</v>
      </c>
      <c r="K6" s="702">
        <f aca="true" t="shared" si="1" ref="K6:K15">SUM(E6:J6)</f>
        <v>0</v>
      </c>
      <c r="L6" s="1407" t="s">
        <v>261</v>
      </c>
      <c r="M6" s="1408"/>
      <c r="N6" s="1408"/>
      <c r="O6" s="1510"/>
      <c r="P6" s="1399"/>
      <c r="Q6" s="1400"/>
      <c r="R6" s="1511" t="s">
        <v>151</v>
      </c>
      <c r="S6" s="1512"/>
      <c r="V6" s="540">
        <f>IF(AND(OR('表紙'!$G$18="中学校",'表紙'!$G$18="義務教育学校後期",'表紙'!$G$18="中等教育学校"),'自閉情緒'!$G$6&gt;=1),"〇","")</f>
      </c>
    </row>
    <row r="7" spans="1:19" ht="13.5" customHeight="1">
      <c r="A7" s="1444" t="s">
        <v>46</v>
      </c>
      <c r="B7" s="1394" t="s">
        <v>16</v>
      </c>
      <c r="C7" s="1395"/>
      <c r="D7" s="1396"/>
      <c r="E7" s="623"/>
      <c r="F7" s="623"/>
      <c r="G7" s="623"/>
      <c r="H7" s="623"/>
      <c r="I7" s="623"/>
      <c r="J7" s="624"/>
      <c r="K7" s="703">
        <f t="shared" si="1"/>
        <v>0</v>
      </c>
      <c r="L7" s="1598" t="s">
        <v>418</v>
      </c>
      <c r="M7" s="1395"/>
      <c r="N7" s="1395"/>
      <c r="O7" s="1395"/>
      <c r="P7" s="1395"/>
      <c r="Q7" s="1395"/>
      <c r="R7" s="1395"/>
      <c r="S7" s="1599"/>
    </row>
    <row r="8" spans="1:19" ht="13.5" customHeight="1">
      <c r="A8" s="1445"/>
      <c r="B8" s="1371" t="s">
        <v>79</v>
      </c>
      <c r="C8" s="1372"/>
      <c r="D8" s="1373"/>
      <c r="E8" s="625"/>
      <c r="F8" s="625"/>
      <c r="G8" s="625"/>
      <c r="H8" s="625"/>
      <c r="I8" s="625"/>
      <c r="J8" s="626"/>
      <c r="K8" s="630">
        <f t="shared" si="1"/>
        <v>0</v>
      </c>
      <c r="L8" s="1490"/>
      <c r="M8" s="1491"/>
      <c r="N8" s="1491"/>
      <c r="O8" s="1491"/>
      <c r="P8" s="1491"/>
      <c r="Q8" s="1491"/>
      <c r="R8" s="1491"/>
      <c r="S8" s="1492"/>
    </row>
    <row r="9" spans="1:19" ht="13.5" customHeight="1">
      <c r="A9" s="1445"/>
      <c r="B9" s="1371" t="s">
        <v>80</v>
      </c>
      <c r="C9" s="1372"/>
      <c r="D9" s="1373"/>
      <c r="E9" s="625"/>
      <c r="F9" s="625"/>
      <c r="G9" s="625"/>
      <c r="H9" s="625"/>
      <c r="I9" s="625"/>
      <c r="J9" s="626"/>
      <c r="K9" s="630">
        <f t="shared" si="1"/>
        <v>0</v>
      </c>
      <c r="L9" s="1493"/>
      <c r="M9" s="1494"/>
      <c r="N9" s="1494"/>
      <c r="O9" s="1494"/>
      <c r="P9" s="1494"/>
      <c r="Q9" s="1494"/>
      <c r="R9" s="1494"/>
      <c r="S9" s="1495"/>
    </row>
    <row r="10" spans="1:19" ht="13.5" customHeight="1">
      <c r="A10" s="1445"/>
      <c r="B10" s="1371" t="s">
        <v>81</v>
      </c>
      <c r="C10" s="1372"/>
      <c r="D10" s="1373"/>
      <c r="E10" s="625"/>
      <c r="F10" s="625"/>
      <c r="G10" s="625"/>
      <c r="H10" s="625"/>
      <c r="I10" s="625"/>
      <c r="J10" s="626"/>
      <c r="K10" s="630">
        <f t="shared" si="1"/>
        <v>0</v>
      </c>
      <c r="L10" s="1493"/>
      <c r="M10" s="1494"/>
      <c r="N10" s="1494"/>
      <c r="O10" s="1494"/>
      <c r="P10" s="1494"/>
      <c r="Q10" s="1494"/>
      <c r="R10" s="1494"/>
      <c r="S10" s="1495"/>
    </row>
    <row r="11" spans="1:19" ht="13.5" customHeight="1">
      <c r="A11" s="1445"/>
      <c r="B11" s="1371" t="s">
        <v>82</v>
      </c>
      <c r="C11" s="1372"/>
      <c r="D11" s="1373"/>
      <c r="E11" s="625"/>
      <c r="F11" s="625"/>
      <c r="G11" s="625"/>
      <c r="H11" s="625"/>
      <c r="I11" s="625"/>
      <c r="J11" s="626"/>
      <c r="K11" s="630">
        <f t="shared" si="1"/>
        <v>0</v>
      </c>
      <c r="L11" s="1493"/>
      <c r="M11" s="1494"/>
      <c r="N11" s="1494"/>
      <c r="O11" s="1494"/>
      <c r="P11" s="1494"/>
      <c r="Q11" s="1494"/>
      <c r="R11" s="1494"/>
      <c r="S11" s="1495"/>
    </row>
    <row r="12" spans="1:19" ht="13.5" customHeight="1">
      <c r="A12" s="1445"/>
      <c r="B12" s="1371" t="s">
        <v>83</v>
      </c>
      <c r="C12" s="1372"/>
      <c r="D12" s="1373"/>
      <c r="E12" s="625"/>
      <c r="F12" s="625"/>
      <c r="G12" s="625"/>
      <c r="H12" s="625"/>
      <c r="I12" s="625"/>
      <c r="J12" s="626"/>
      <c r="K12" s="630">
        <f t="shared" si="1"/>
        <v>0</v>
      </c>
      <c r="L12" s="1493"/>
      <c r="M12" s="1494"/>
      <c r="N12" s="1494"/>
      <c r="O12" s="1494"/>
      <c r="P12" s="1494"/>
      <c r="Q12" s="1494"/>
      <c r="R12" s="1494"/>
      <c r="S12" s="1495"/>
    </row>
    <row r="13" spans="1:19" ht="13.5" customHeight="1">
      <c r="A13" s="1445"/>
      <c r="B13" s="1371" t="s">
        <v>18</v>
      </c>
      <c r="C13" s="1372"/>
      <c r="D13" s="1373"/>
      <c r="E13" s="625"/>
      <c r="F13" s="625"/>
      <c r="G13" s="625"/>
      <c r="H13" s="625"/>
      <c r="I13" s="625"/>
      <c r="J13" s="626"/>
      <c r="K13" s="630">
        <f t="shared" si="1"/>
        <v>0</v>
      </c>
      <c r="L13" s="1493"/>
      <c r="M13" s="1494"/>
      <c r="N13" s="1494"/>
      <c r="O13" s="1494"/>
      <c r="P13" s="1494"/>
      <c r="Q13" s="1494"/>
      <c r="R13" s="1494"/>
      <c r="S13" s="1495"/>
    </row>
    <row r="14" spans="1:19" ht="13.5" customHeight="1" thickBot="1">
      <c r="A14" s="1445"/>
      <c r="B14" s="1485" t="s">
        <v>17</v>
      </c>
      <c r="C14" s="1486"/>
      <c r="D14" s="1487"/>
      <c r="E14" s="627"/>
      <c r="F14" s="627"/>
      <c r="G14" s="627"/>
      <c r="H14" s="627"/>
      <c r="I14" s="627"/>
      <c r="J14" s="628"/>
      <c r="K14" s="631">
        <f t="shared" si="1"/>
        <v>0</v>
      </c>
      <c r="L14" s="1493"/>
      <c r="M14" s="1494"/>
      <c r="N14" s="1494"/>
      <c r="O14" s="1494"/>
      <c r="P14" s="1494"/>
      <c r="Q14" s="1494"/>
      <c r="R14" s="1494"/>
      <c r="S14" s="1495"/>
    </row>
    <row r="15" spans="1:19" ht="13.5" customHeight="1" thickBot="1" thickTop="1">
      <c r="A15" s="1445"/>
      <c r="B15" s="1420" t="s">
        <v>9</v>
      </c>
      <c r="C15" s="1421"/>
      <c r="D15" s="1422"/>
      <c r="E15" s="691">
        <f aca="true" t="shared" si="2" ref="E15:J15">SUM(E7:E14)</f>
        <v>0</v>
      </c>
      <c r="F15" s="691">
        <f t="shared" si="2"/>
        <v>0</v>
      </c>
      <c r="G15" s="691">
        <f t="shared" si="2"/>
        <v>0</v>
      </c>
      <c r="H15" s="691">
        <f t="shared" si="2"/>
        <v>0</v>
      </c>
      <c r="I15" s="691">
        <f t="shared" si="2"/>
        <v>0</v>
      </c>
      <c r="J15" s="692">
        <f t="shared" si="2"/>
        <v>0</v>
      </c>
      <c r="K15" s="632">
        <f t="shared" si="1"/>
        <v>0</v>
      </c>
      <c r="L15" s="1496"/>
      <c r="M15" s="1497"/>
      <c r="N15" s="1497"/>
      <c r="O15" s="1497"/>
      <c r="P15" s="1497"/>
      <c r="Q15" s="1497"/>
      <c r="R15" s="1497"/>
      <c r="S15" s="1498"/>
    </row>
    <row r="16" spans="1:19" ht="13.5" customHeight="1">
      <c r="A16" s="1586" t="s">
        <v>243</v>
      </c>
      <c r="B16" s="1589" t="s">
        <v>180</v>
      </c>
      <c r="C16" s="1590"/>
      <c r="D16" s="1590"/>
      <c r="E16" s="1591"/>
      <c r="F16" s="1589" t="s">
        <v>183</v>
      </c>
      <c r="G16" s="1590"/>
      <c r="H16" s="1590"/>
      <c r="I16" s="1591"/>
      <c r="J16" s="1596" t="s">
        <v>41</v>
      </c>
      <c r="K16" s="1596"/>
      <c r="L16" s="1596"/>
      <c r="M16" s="1596"/>
      <c r="N16" s="1580" t="s">
        <v>536</v>
      </c>
      <c r="O16" s="1402"/>
      <c r="P16" s="1402"/>
      <c r="Q16" s="1402"/>
      <c r="R16" s="1402"/>
      <c r="S16" s="1403"/>
    </row>
    <row r="17" spans="1:19" ht="13.5" customHeight="1">
      <c r="A17" s="1587"/>
      <c r="B17" s="1592"/>
      <c r="C17" s="1593"/>
      <c r="D17" s="1593"/>
      <c r="E17" s="1594"/>
      <c r="F17" s="1592"/>
      <c r="G17" s="1593"/>
      <c r="H17" s="1593"/>
      <c r="I17" s="1594"/>
      <c r="J17" s="1597"/>
      <c r="K17" s="1597"/>
      <c r="L17" s="1597"/>
      <c r="M17" s="1597"/>
      <c r="N17" s="1420"/>
      <c r="O17" s="1421"/>
      <c r="P17" s="1421"/>
      <c r="Q17" s="1421"/>
      <c r="R17" s="1421"/>
      <c r="S17" s="1581"/>
    </row>
    <row r="18" spans="1:19" ht="13.5" customHeight="1" thickBot="1">
      <c r="A18" s="1588"/>
      <c r="B18" s="1595"/>
      <c r="C18" s="1595"/>
      <c r="D18" s="1595"/>
      <c r="E18" s="1595"/>
      <c r="F18" s="1595"/>
      <c r="G18" s="1595"/>
      <c r="H18" s="1595"/>
      <c r="I18" s="1595"/>
      <c r="J18" s="1595"/>
      <c r="K18" s="1595"/>
      <c r="L18" s="1595"/>
      <c r="M18" s="1595"/>
      <c r="N18" s="1504"/>
      <c r="O18" s="1505"/>
      <c r="P18" s="1505"/>
      <c r="Q18" s="1505"/>
      <c r="R18" s="1505"/>
      <c r="S18" s="1582"/>
    </row>
    <row r="19" spans="1:19" ht="13.5" customHeight="1">
      <c r="A19" s="1444" t="s">
        <v>44</v>
      </c>
      <c r="B19" s="1461" t="s">
        <v>69</v>
      </c>
      <c r="C19" s="1462"/>
      <c r="D19" s="1463"/>
      <c r="E19" s="635"/>
      <c r="F19" s="635"/>
      <c r="G19" s="635"/>
      <c r="H19" s="635"/>
      <c r="I19" s="635"/>
      <c r="J19" s="636"/>
      <c r="K19" s="1401" t="s">
        <v>421</v>
      </c>
      <c r="L19" s="1402"/>
      <c r="M19" s="1402"/>
      <c r="N19" s="1402"/>
      <c r="O19" s="1402"/>
      <c r="P19" s="1402"/>
      <c r="Q19" s="1402"/>
      <c r="R19" s="1402"/>
      <c r="S19" s="1403"/>
    </row>
    <row r="20" spans="1:19" ht="13.5" customHeight="1">
      <c r="A20" s="1445"/>
      <c r="B20" s="1448" t="s">
        <v>423</v>
      </c>
      <c r="C20" s="1449"/>
      <c r="D20" s="1450"/>
      <c r="E20" s="637"/>
      <c r="F20" s="637"/>
      <c r="G20" s="637"/>
      <c r="H20" s="637"/>
      <c r="I20" s="637"/>
      <c r="J20" s="638"/>
      <c r="K20" s="1439" t="s">
        <v>413</v>
      </c>
      <c r="L20" s="1387"/>
      <c r="M20" s="1387"/>
      <c r="N20" s="480" t="s">
        <v>414</v>
      </c>
      <c r="O20" s="1387" t="s">
        <v>415</v>
      </c>
      <c r="P20" s="1387"/>
      <c r="Q20" s="1387"/>
      <c r="R20" s="1387"/>
      <c r="S20" s="1388"/>
    </row>
    <row r="21" spans="1:19" ht="13.5" customHeight="1">
      <c r="A21" s="1445"/>
      <c r="B21" s="1448" t="s">
        <v>19</v>
      </c>
      <c r="C21" s="1449"/>
      <c r="D21" s="1450"/>
      <c r="E21" s="637"/>
      <c r="F21" s="637"/>
      <c r="G21" s="637"/>
      <c r="H21" s="637"/>
      <c r="I21" s="637"/>
      <c r="J21" s="638"/>
      <c r="K21" s="1446" t="s">
        <v>417</v>
      </c>
      <c r="L21" s="1447"/>
      <c r="M21" s="1447"/>
      <c r="N21" s="543"/>
      <c r="O21" s="1440"/>
      <c r="P21" s="1440"/>
      <c r="Q21" s="1440"/>
      <c r="R21" s="1440"/>
      <c r="S21" s="1441"/>
    </row>
    <row r="22" spans="1:22" ht="13.5" customHeight="1">
      <c r="A22" s="1445"/>
      <c r="B22" s="1472" t="s">
        <v>20</v>
      </c>
      <c r="C22" s="1473"/>
      <c r="D22" s="1474"/>
      <c r="E22" s="622"/>
      <c r="F22" s="622"/>
      <c r="G22" s="622"/>
      <c r="H22" s="622"/>
      <c r="I22" s="622"/>
      <c r="J22" s="639"/>
      <c r="K22" s="1475" t="s">
        <v>416</v>
      </c>
      <c r="L22" s="1476"/>
      <c r="M22" s="1476"/>
      <c r="N22" s="190"/>
      <c r="O22" s="1389"/>
      <c r="P22" s="1389"/>
      <c r="Q22" s="1389"/>
      <c r="R22" s="1389"/>
      <c r="S22" s="1390"/>
      <c r="U22" s="1262"/>
      <c r="V22" s="1262"/>
    </row>
    <row r="23" spans="1:19" ht="13.5" customHeight="1">
      <c r="A23" s="1445"/>
      <c r="B23" s="1458" t="s">
        <v>510</v>
      </c>
      <c r="C23" s="1459"/>
      <c r="D23" s="1460"/>
      <c r="E23" s="637"/>
      <c r="F23" s="637"/>
      <c r="G23" s="637"/>
      <c r="H23" s="637"/>
      <c r="I23" s="637"/>
      <c r="J23" s="638"/>
      <c r="K23" s="1435" t="s">
        <v>410</v>
      </c>
      <c r="L23" s="1372"/>
      <c r="M23" s="1373"/>
      <c r="N23" s="190"/>
      <c r="O23" s="1389"/>
      <c r="P23" s="1389"/>
      <c r="Q23" s="1389"/>
      <c r="R23" s="1389"/>
      <c r="S23" s="1390"/>
    </row>
    <row r="24" spans="1:19" ht="13.5" customHeight="1">
      <c r="A24" s="1445"/>
      <c r="B24" s="1458" t="s">
        <v>467</v>
      </c>
      <c r="C24" s="1459"/>
      <c r="D24" s="1460"/>
      <c r="E24" s="637"/>
      <c r="F24" s="637"/>
      <c r="G24" s="637"/>
      <c r="H24" s="637"/>
      <c r="I24" s="637"/>
      <c r="J24" s="638"/>
      <c r="K24" s="1435" t="s">
        <v>411</v>
      </c>
      <c r="L24" s="1372"/>
      <c r="M24" s="1373"/>
      <c r="N24" s="190"/>
      <c r="O24" s="1389"/>
      <c r="P24" s="1389"/>
      <c r="Q24" s="1389"/>
      <c r="R24" s="1389"/>
      <c r="S24" s="1390"/>
    </row>
    <row r="25" spans="1:19" ht="13.5" customHeight="1">
      <c r="A25" s="1445"/>
      <c r="B25" s="1470" t="s">
        <v>424</v>
      </c>
      <c r="C25" s="1470"/>
      <c r="D25" s="1470"/>
      <c r="E25" s="1455"/>
      <c r="F25" s="1455"/>
      <c r="G25" s="1455"/>
      <c r="H25" s="1455"/>
      <c r="I25" s="1455"/>
      <c r="J25" s="1477"/>
      <c r="K25" s="1435" t="s">
        <v>412</v>
      </c>
      <c r="L25" s="1372"/>
      <c r="M25" s="1373"/>
      <c r="N25" s="1397"/>
      <c r="O25" s="1479"/>
      <c r="P25" s="1480"/>
      <c r="Q25" s="1480"/>
      <c r="R25" s="1480"/>
      <c r="S25" s="1481"/>
    </row>
    <row r="26" spans="1:19" ht="13.5" customHeight="1" thickBot="1">
      <c r="A26" s="1445"/>
      <c r="B26" s="1471"/>
      <c r="C26" s="1471"/>
      <c r="D26" s="1471"/>
      <c r="E26" s="1456"/>
      <c r="F26" s="1456"/>
      <c r="G26" s="1456"/>
      <c r="H26" s="1456"/>
      <c r="I26" s="1456"/>
      <c r="J26" s="1478"/>
      <c r="K26" s="1436"/>
      <c r="L26" s="1437"/>
      <c r="M26" s="1438"/>
      <c r="N26" s="1398"/>
      <c r="O26" s="1482"/>
      <c r="P26" s="1483"/>
      <c r="Q26" s="1483"/>
      <c r="R26" s="1483"/>
      <c r="S26" s="1484"/>
    </row>
    <row r="27" spans="1:30" ht="13.5" customHeight="1" thickTop="1">
      <c r="A27" s="1445"/>
      <c r="B27" s="1365" t="s">
        <v>43</v>
      </c>
      <c r="C27" s="1365"/>
      <c r="D27" s="1365"/>
      <c r="E27" s="640">
        <f aca="true" t="shared" si="3" ref="E27:J27">SUM(E19:E26)</f>
        <v>0</v>
      </c>
      <c r="F27" s="640">
        <f t="shared" si="3"/>
        <v>0</v>
      </c>
      <c r="G27" s="640">
        <f t="shared" si="3"/>
        <v>0</v>
      </c>
      <c r="H27" s="640">
        <f t="shared" si="3"/>
        <v>0</v>
      </c>
      <c r="I27" s="640">
        <f t="shared" si="3"/>
        <v>0</v>
      </c>
      <c r="J27" s="641">
        <f t="shared" si="3"/>
        <v>0</v>
      </c>
      <c r="K27" s="1366"/>
      <c r="L27" s="1367"/>
      <c r="M27" s="1367"/>
      <c r="N27" s="1367"/>
      <c r="O27" s="1367"/>
      <c r="P27" s="1367"/>
      <c r="Q27" s="1367"/>
      <c r="R27" s="1367"/>
      <c r="S27" s="1368"/>
      <c r="V27" s="1016"/>
      <c r="W27" s="415"/>
      <c r="X27" s="415"/>
      <c r="Y27" s="415"/>
      <c r="Z27" s="415"/>
      <c r="AA27" s="415"/>
      <c r="AB27" s="415"/>
      <c r="AC27" s="415"/>
      <c r="AD27" s="415"/>
    </row>
    <row r="28" spans="1:30" ht="31.5" customHeight="1">
      <c r="A28" s="1445"/>
      <c r="B28" s="1342"/>
      <c r="C28" s="1343"/>
      <c r="D28" s="1344"/>
      <c r="E28" s="1220"/>
      <c r="F28" s="1220"/>
      <c r="G28" s="1220"/>
      <c r="H28" s="1220"/>
      <c r="I28" s="1220"/>
      <c r="J28" s="1246"/>
      <c r="K28" s="1266" t="s">
        <v>540</v>
      </c>
      <c r="L28" s="1267"/>
      <c r="M28" s="1268"/>
      <c r="N28" s="1021"/>
      <c r="O28" s="1239"/>
      <c r="P28" s="1240"/>
      <c r="Q28" s="1240"/>
      <c r="R28" s="1240"/>
      <c r="S28" s="1241"/>
      <c r="V28" s="1017"/>
      <c r="W28" s="1018"/>
      <c r="X28" s="540"/>
      <c r="Y28" s="540"/>
      <c r="Z28" s="540"/>
      <c r="AA28" s="540"/>
      <c r="AB28" s="540"/>
      <c r="AC28" s="540"/>
      <c r="AD28" s="417"/>
    </row>
    <row r="29" spans="1:30" ht="35.25" customHeight="1" thickBot="1">
      <c r="A29" s="1445"/>
      <c r="B29" s="1345"/>
      <c r="C29" s="1346"/>
      <c r="D29" s="1347"/>
      <c r="E29" s="1221"/>
      <c r="F29" s="1221"/>
      <c r="G29" s="1221"/>
      <c r="H29" s="1221"/>
      <c r="I29" s="1221"/>
      <c r="J29" s="1247"/>
      <c r="K29" s="1236" t="s">
        <v>541</v>
      </c>
      <c r="L29" s="1237"/>
      <c r="M29" s="1238"/>
      <c r="N29" s="1225"/>
      <c r="O29" s="1226"/>
      <c r="P29" s="1226"/>
      <c r="Q29" s="1226"/>
      <c r="R29" s="1226"/>
      <c r="S29" s="1227"/>
      <c r="V29" s="1019"/>
      <c r="W29" s="1018"/>
      <c r="X29" s="540"/>
      <c r="Y29" s="540"/>
      <c r="Z29" s="540"/>
      <c r="AA29" s="540"/>
      <c r="AB29" s="540"/>
      <c r="AC29" s="540"/>
      <c r="AD29" s="417"/>
    </row>
    <row r="30" spans="1:19" ht="13.5" customHeight="1">
      <c r="A30" s="1380" t="s">
        <v>422</v>
      </c>
      <c r="B30" s="1381" t="s">
        <v>61</v>
      </c>
      <c r="C30" s="1382"/>
      <c r="D30" s="1382"/>
      <c r="E30" s="1382"/>
      <c r="F30" s="1382"/>
      <c r="G30" s="1382"/>
      <c r="H30" s="1382"/>
      <c r="I30" s="1383"/>
      <c r="J30" s="405"/>
      <c r="K30" s="1426"/>
      <c r="L30" s="1427"/>
      <c r="M30" s="1427"/>
      <c r="N30" s="1427"/>
      <c r="O30" s="1427"/>
      <c r="P30" s="1427"/>
      <c r="Q30" s="1427"/>
      <c r="R30" s="1427"/>
      <c r="S30" s="1428"/>
    </row>
    <row r="31" spans="1:19" ht="13.5" customHeight="1">
      <c r="A31" s="1228"/>
      <c r="B31" s="1384" t="s">
        <v>62</v>
      </c>
      <c r="C31" s="1385"/>
      <c r="D31" s="1385"/>
      <c r="E31" s="1385"/>
      <c r="F31" s="1385"/>
      <c r="G31" s="1385"/>
      <c r="H31" s="1385"/>
      <c r="I31" s="1386"/>
      <c r="J31" s="188"/>
      <c r="K31" s="1429"/>
      <c r="L31" s="1430"/>
      <c r="M31" s="1430"/>
      <c r="N31" s="1430"/>
      <c r="O31" s="1430"/>
      <c r="P31" s="1430"/>
      <c r="Q31" s="1430"/>
      <c r="R31" s="1430"/>
      <c r="S31" s="1431"/>
    </row>
    <row r="32" spans="1:19" ht="13.5" customHeight="1">
      <c r="A32" s="1228"/>
      <c r="B32" s="1384" t="s">
        <v>63</v>
      </c>
      <c r="C32" s="1385"/>
      <c r="D32" s="1385"/>
      <c r="E32" s="1385"/>
      <c r="F32" s="1385"/>
      <c r="G32" s="1385"/>
      <c r="H32" s="1385"/>
      <c r="I32" s="1386"/>
      <c r="J32" s="188"/>
      <c r="K32" s="1429"/>
      <c r="L32" s="1430"/>
      <c r="M32" s="1430"/>
      <c r="N32" s="1430"/>
      <c r="O32" s="1430"/>
      <c r="P32" s="1430"/>
      <c r="Q32" s="1430"/>
      <c r="R32" s="1430"/>
      <c r="S32" s="1431"/>
    </row>
    <row r="33" spans="1:19" ht="13.5" customHeight="1">
      <c r="A33" s="1228"/>
      <c r="B33" s="1391" t="s">
        <v>41</v>
      </c>
      <c r="C33" s="1392"/>
      <c r="D33" s="1392"/>
      <c r="E33" s="1392"/>
      <c r="F33" s="1392"/>
      <c r="G33" s="1392"/>
      <c r="H33" s="1392"/>
      <c r="I33" s="1393"/>
      <c r="J33" s="189"/>
      <c r="K33" s="1432"/>
      <c r="L33" s="1433"/>
      <c r="M33" s="1433"/>
      <c r="N33" s="1433"/>
      <c r="O33" s="1433"/>
      <c r="P33" s="1433"/>
      <c r="Q33" s="1433"/>
      <c r="R33" s="1433"/>
      <c r="S33" s="1434"/>
    </row>
    <row r="34" spans="1:19" ht="13.5" customHeight="1">
      <c r="A34" s="1228" t="s">
        <v>118</v>
      </c>
      <c r="B34" s="1233" t="s">
        <v>59</v>
      </c>
      <c r="C34" s="1234"/>
      <c r="D34" s="1234"/>
      <c r="E34" s="1234"/>
      <c r="F34" s="1234"/>
      <c r="G34" s="1234"/>
      <c r="H34" s="1234"/>
      <c r="I34" s="1234"/>
      <c r="J34" s="418"/>
      <c r="K34" s="1584"/>
      <c r="L34" s="1584"/>
      <c r="M34" s="1584"/>
      <c r="N34" s="1584"/>
      <c r="O34" s="419"/>
      <c r="P34" s="1584"/>
      <c r="Q34" s="1584"/>
      <c r="R34" s="1585"/>
      <c r="S34" s="179"/>
    </row>
    <row r="35" spans="1:19" ht="13.5" customHeight="1">
      <c r="A35" s="1229"/>
      <c r="B35" s="420"/>
      <c r="C35" s="1352" t="s">
        <v>443</v>
      </c>
      <c r="D35" s="1336" t="s">
        <v>429</v>
      </c>
      <c r="E35" s="1337"/>
      <c r="F35" s="1337"/>
      <c r="G35" s="1337"/>
      <c r="H35" s="1337"/>
      <c r="I35" s="1337"/>
      <c r="J35" s="1337"/>
      <c r="K35" s="1337"/>
      <c r="L35" s="1337"/>
      <c r="M35" s="1337"/>
      <c r="N35" s="1337"/>
      <c r="O35" s="1337"/>
      <c r="P35" s="1337"/>
      <c r="Q35" s="1337"/>
      <c r="R35" s="1338"/>
      <c r="S35" s="544"/>
    </row>
    <row r="36" spans="1:19" ht="13.5" customHeight="1">
      <c r="A36" s="1229"/>
      <c r="B36" s="420"/>
      <c r="C36" s="1353"/>
      <c r="D36" s="1269" t="s">
        <v>430</v>
      </c>
      <c r="E36" s="1270"/>
      <c r="F36" s="1270"/>
      <c r="G36" s="1270"/>
      <c r="H36" s="1270"/>
      <c r="I36" s="1270"/>
      <c r="J36" s="1270"/>
      <c r="K36" s="1270"/>
      <c r="L36" s="1270"/>
      <c r="M36" s="1270"/>
      <c r="N36" s="1270"/>
      <c r="O36" s="1270"/>
      <c r="P36" s="1270"/>
      <c r="Q36" s="1270"/>
      <c r="R36" s="1271"/>
      <c r="S36" s="545"/>
    </row>
    <row r="37" spans="1:19" ht="13.5" customHeight="1">
      <c r="A37" s="1229"/>
      <c r="B37" s="420"/>
      <c r="C37" s="1353"/>
      <c r="D37" s="1269" t="s">
        <v>431</v>
      </c>
      <c r="E37" s="1270"/>
      <c r="F37" s="1270"/>
      <c r="G37" s="1270"/>
      <c r="H37" s="1270"/>
      <c r="I37" s="1270"/>
      <c r="J37" s="1270"/>
      <c r="K37" s="1270"/>
      <c r="L37" s="1270"/>
      <c r="M37" s="1270"/>
      <c r="N37" s="1270"/>
      <c r="O37" s="1270"/>
      <c r="P37" s="1270"/>
      <c r="Q37" s="1270"/>
      <c r="R37" s="1271"/>
      <c r="S37" s="545"/>
    </row>
    <row r="38" spans="1:19" ht="13.5" customHeight="1">
      <c r="A38" s="1229"/>
      <c r="B38" s="420"/>
      <c r="C38" s="1353"/>
      <c r="D38" s="1269" t="s">
        <v>432</v>
      </c>
      <c r="E38" s="1270"/>
      <c r="F38" s="1270"/>
      <c r="G38" s="1270"/>
      <c r="H38" s="1270"/>
      <c r="I38" s="1270"/>
      <c r="J38" s="1270"/>
      <c r="K38" s="1270"/>
      <c r="L38" s="1270"/>
      <c r="M38" s="1270"/>
      <c r="N38" s="1270"/>
      <c r="O38" s="1270"/>
      <c r="P38" s="1270"/>
      <c r="Q38" s="1270"/>
      <c r="R38" s="1271"/>
      <c r="S38" s="545"/>
    </row>
    <row r="39" spans="1:19" ht="13.5" customHeight="1">
      <c r="A39" s="1229"/>
      <c r="B39" s="421"/>
      <c r="C39" s="1363"/>
      <c r="D39" s="1464" t="s">
        <v>433</v>
      </c>
      <c r="E39" s="1465"/>
      <c r="F39" s="1465"/>
      <c r="G39" s="1465"/>
      <c r="H39" s="1465"/>
      <c r="I39" s="1465"/>
      <c r="J39" s="1465"/>
      <c r="K39" s="1465"/>
      <c r="L39" s="1465"/>
      <c r="M39" s="1465"/>
      <c r="N39" s="1465"/>
      <c r="O39" s="1465"/>
      <c r="P39" s="1465"/>
      <c r="Q39" s="1465"/>
      <c r="R39" s="1466"/>
      <c r="S39" s="546"/>
    </row>
    <row r="40" spans="1:19" ht="13.5" customHeight="1">
      <c r="A40" s="1229"/>
      <c r="B40" s="1233" t="s">
        <v>117</v>
      </c>
      <c r="C40" s="1234"/>
      <c r="D40" s="1234"/>
      <c r="E40" s="1234"/>
      <c r="F40" s="1234"/>
      <c r="G40" s="1234"/>
      <c r="H40" s="1234"/>
      <c r="I40" s="1234"/>
      <c r="J40" s="422"/>
      <c r="K40" s="1584"/>
      <c r="L40" s="1584"/>
      <c r="M40" s="1584"/>
      <c r="N40" s="1584"/>
      <c r="O40" s="419"/>
      <c r="P40" s="1584"/>
      <c r="Q40" s="1584"/>
      <c r="R40" s="1584"/>
      <c r="S40" s="179"/>
    </row>
    <row r="41" spans="1:19" ht="13.5" customHeight="1">
      <c r="A41" s="1229"/>
      <c r="B41" s="420"/>
      <c r="C41" s="1352" t="s">
        <v>443</v>
      </c>
      <c r="D41" s="1336" t="s">
        <v>429</v>
      </c>
      <c r="E41" s="1337"/>
      <c r="F41" s="1337"/>
      <c r="G41" s="1337"/>
      <c r="H41" s="1337"/>
      <c r="I41" s="1337"/>
      <c r="J41" s="1337"/>
      <c r="K41" s="1337"/>
      <c r="L41" s="1337"/>
      <c r="M41" s="1337"/>
      <c r="N41" s="1337"/>
      <c r="O41" s="1337"/>
      <c r="P41" s="1337"/>
      <c r="Q41" s="1337"/>
      <c r="R41" s="1338"/>
      <c r="S41" s="544"/>
    </row>
    <row r="42" spans="1:19" ht="13.5" customHeight="1">
      <c r="A42" s="1229"/>
      <c r="B42" s="420"/>
      <c r="C42" s="1353"/>
      <c r="D42" s="1269" t="s">
        <v>430</v>
      </c>
      <c r="E42" s="1270"/>
      <c r="F42" s="1270"/>
      <c r="G42" s="1270"/>
      <c r="H42" s="1270"/>
      <c r="I42" s="1270"/>
      <c r="J42" s="1270"/>
      <c r="K42" s="1270"/>
      <c r="L42" s="1270"/>
      <c r="M42" s="1270"/>
      <c r="N42" s="1270"/>
      <c r="O42" s="1270"/>
      <c r="P42" s="1270"/>
      <c r="Q42" s="1270"/>
      <c r="R42" s="1271"/>
      <c r="S42" s="545"/>
    </row>
    <row r="43" spans="1:19" ht="13.5" customHeight="1">
      <c r="A43" s="1229"/>
      <c r="B43" s="420"/>
      <c r="C43" s="1353"/>
      <c r="D43" s="1269" t="s">
        <v>431</v>
      </c>
      <c r="E43" s="1270"/>
      <c r="F43" s="1270"/>
      <c r="G43" s="1270"/>
      <c r="H43" s="1270"/>
      <c r="I43" s="1270"/>
      <c r="J43" s="1270"/>
      <c r="K43" s="1270"/>
      <c r="L43" s="1270"/>
      <c r="M43" s="1270"/>
      <c r="N43" s="1270"/>
      <c r="O43" s="1270"/>
      <c r="P43" s="1270"/>
      <c r="Q43" s="1270"/>
      <c r="R43" s="1271"/>
      <c r="S43" s="545"/>
    </row>
    <row r="44" spans="1:19" ht="13.5" customHeight="1">
      <c r="A44" s="1229"/>
      <c r="B44" s="420"/>
      <c r="C44" s="1353"/>
      <c r="D44" s="1269" t="s">
        <v>432</v>
      </c>
      <c r="E44" s="1270"/>
      <c r="F44" s="1270"/>
      <c r="G44" s="1270"/>
      <c r="H44" s="1270"/>
      <c r="I44" s="1270"/>
      <c r="J44" s="1270"/>
      <c r="K44" s="1270"/>
      <c r="L44" s="1270"/>
      <c r="M44" s="1270"/>
      <c r="N44" s="1270"/>
      <c r="O44" s="1270"/>
      <c r="P44" s="1270"/>
      <c r="Q44" s="1270"/>
      <c r="R44" s="1271"/>
      <c r="S44" s="545"/>
    </row>
    <row r="45" spans="1:19" ht="13.5" customHeight="1" thickBot="1">
      <c r="A45" s="1229"/>
      <c r="B45" s="420"/>
      <c r="C45" s="1353"/>
      <c r="D45" s="1532" t="s">
        <v>433</v>
      </c>
      <c r="E45" s="1533"/>
      <c r="F45" s="1533"/>
      <c r="G45" s="1533"/>
      <c r="H45" s="1533"/>
      <c r="I45" s="1533"/>
      <c r="J45" s="1533"/>
      <c r="K45" s="1533"/>
      <c r="L45" s="1533"/>
      <c r="M45" s="1533"/>
      <c r="N45" s="1533"/>
      <c r="O45" s="1533"/>
      <c r="P45" s="1533"/>
      <c r="Q45" s="1533"/>
      <c r="R45" s="1534"/>
      <c r="S45" s="593"/>
    </row>
    <row r="46" spans="1:19" ht="11.25" customHeight="1">
      <c r="A46" s="579"/>
      <c r="B46" s="578"/>
      <c r="C46" s="578"/>
      <c r="D46" s="578"/>
      <c r="E46" s="580"/>
      <c r="F46" s="578"/>
      <c r="G46" s="578"/>
      <c r="H46" s="578"/>
      <c r="I46" s="578"/>
      <c r="J46" s="578"/>
      <c r="K46" s="578"/>
      <c r="L46" s="578"/>
      <c r="M46" s="578"/>
      <c r="N46" s="578"/>
      <c r="O46" s="580"/>
      <c r="P46" s="580"/>
      <c r="Q46" s="580"/>
      <c r="R46" s="580"/>
      <c r="S46" s="580"/>
    </row>
    <row r="47" spans="1:19" ht="13.5" customHeight="1">
      <c r="A47" s="581"/>
      <c r="B47" s="487"/>
      <c r="C47" s="487"/>
      <c r="D47" s="487"/>
      <c r="E47" s="541"/>
      <c r="F47" s="487"/>
      <c r="G47" s="487"/>
      <c r="H47" s="487"/>
      <c r="I47" s="487"/>
      <c r="J47" s="487"/>
      <c r="K47" s="487"/>
      <c r="L47" s="487"/>
      <c r="M47" s="487"/>
      <c r="N47" s="541"/>
      <c r="O47" s="541"/>
      <c r="P47" s="541"/>
      <c r="Q47" s="541"/>
      <c r="R47" s="541"/>
      <c r="S47" s="541"/>
    </row>
    <row r="48" spans="1:19" ht="12.75" customHeight="1">
      <c r="A48" s="581"/>
      <c r="B48" s="487"/>
      <c r="C48" s="487"/>
      <c r="D48" s="487"/>
      <c r="E48" s="541"/>
      <c r="F48" s="534"/>
      <c r="G48" s="534"/>
      <c r="H48" s="534"/>
      <c r="I48" s="534"/>
      <c r="J48" s="534"/>
      <c r="K48" s="487"/>
      <c r="L48" s="487"/>
      <c r="M48" s="487"/>
      <c r="N48" s="541"/>
      <c r="O48" s="541"/>
      <c r="P48" s="541"/>
      <c r="Q48" s="541"/>
      <c r="R48" s="541"/>
      <c r="S48" s="541"/>
    </row>
    <row r="49" spans="1:19" ht="11.25">
      <c r="A49" s="581"/>
      <c r="B49" s="487"/>
      <c r="C49" s="487"/>
      <c r="D49" s="487"/>
      <c r="E49" s="534"/>
      <c r="F49" s="534"/>
      <c r="G49" s="534"/>
      <c r="H49" s="534"/>
      <c r="I49" s="534"/>
      <c r="J49" s="534"/>
      <c r="K49" s="534"/>
      <c r="L49" s="534"/>
      <c r="M49" s="534"/>
      <c r="N49" s="534"/>
      <c r="O49" s="534"/>
      <c r="P49" s="487"/>
      <c r="Q49" s="487"/>
      <c r="R49" s="487"/>
      <c r="S49" s="487"/>
    </row>
    <row r="50" spans="1:32" ht="11.25">
      <c r="A50" s="581"/>
      <c r="B50" s="487"/>
      <c r="C50" s="487"/>
      <c r="D50" s="487"/>
      <c r="E50" s="534"/>
      <c r="F50" s="534"/>
      <c r="G50" s="534"/>
      <c r="H50" s="534"/>
      <c r="I50" s="534"/>
      <c r="J50" s="534"/>
      <c r="K50" s="534"/>
      <c r="L50" s="534"/>
      <c r="M50" s="534"/>
      <c r="N50" s="534"/>
      <c r="O50" s="534"/>
      <c r="P50" s="487"/>
      <c r="Q50" s="487"/>
      <c r="R50" s="487"/>
      <c r="S50" s="487"/>
      <c r="W50" s="1102"/>
      <c r="X50" s="1102"/>
      <c r="Y50" s="1102"/>
      <c r="Z50" s="1102"/>
      <c r="AA50" s="1102"/>
      <c r="AB50" s="1102"/>
      <c r="AC50" s="1102"/>
      <c r="AD50" s="1102"/>
      <c r="AE50" s="1102"/>
      <c r="AF50" s="1102"/>
    </row>
    <row r="51" spans="1:31" ht="11.25">
      <c r="A51" s="581"/>
      <c r="B51" s="582"/>
      <c r="C51" s="582"/>
      <c r="D51" s="582"/>
      <c r="E51" s="583"/>
      <c r="F51" s="583"/>
      <c r="G51" s="583"/>
      <c r="H51" s="583"/>
      <c r="I51" s="583"/>
      <c r="J51" s="583"/>
      <c r="K51" s="583"/>
      <c r="L51" s="583"/>
      <c r="M51" s="583"/>
      <c r="N51" s="583"/>
      <c r="O51" s="583"/>
      <c r="P51" s="582"/>
      <c r="Q51" s="582"/>
      <c r="R51" s="582"/>
      <c r="S51" s="582"/>
      <c r="AA51" s="424"/>
      <c r="AC51" s="424"/>
      <c r="AE51" s="424"/>
    </row>
    <row r="52" spans="1:31" ht="11.25">
      <c r="A52" s="581"/>
      <c r="B52" s="582"/>
      <c r="C52" s="582"/>
      <c r="D52" s="582"/>
      <c r="E52" s="583"/>
      <c r="F52" s="583"/>
      <c r="G52" s="583"/>
      <c r="H52" s="583"/>
      <c r="I52" s="583"/>
      <c r="J52" s="583"/>
      <c r="K52" s="583"/>
      <c r="L52" s="583"/>
      <c r="M52" s="583"/>
      <c r="N52" s="583"/>
      <c r="O52" s="583"/>
      <c r="P52" s="582"/>
      <c r="Q52" s="582"/>
      <c r="R52" s="582"/>
      <c r="S52" s="582"/>
      <c r="AA52" s="424"/>
      <c r="AC52" s="424"/>
      <c r="AE52" s="424"/>
    </row>
    <row r="53" spans="1:31" ht="11.25">
      <c r="A53" s="581"/>
      <c r="B53" s="582"/>
      <c r="C53" s="582"/>
      <c r="D53" s="582"/>
      <c r="E53" s="583"/>
      <c r="F53" s="583"/>
      <c r="G53" s="583"/>
      <c r="H53" s="583"/>
      <c r="I53" s="583"/>
      <c r="J53" s="583"/>
      <c r="K53" s="583"/>
      <c r="L53" s="583"/>
      <c r="M53" s="583"/>
      <c r="N53" s="583"/>
      <c r="O53" s="583"/>
      <c r="P53" s="582"/>
      <c r="Q53" s="582"/>
      <c r="R53" s="582"/>
      <c r="S53" s="582"/>
      <c r="AA53" s="424"/>
      <c r="AC53" s="424"/>
      <c r="AE53" s="424"/>
    </row>
    <row r="54" spans="1:31" ht="11.25">
      <c r="A54" s="581"/>
      <c r="B54" s="582"/>
      <c r="C54" s="582"/>
      <c r="D54" s="582"/>
      <c r="E54" s="583"/>
      <c r="F54" s="583"/>
      <c r="G54" s="583"/>
      <c r="H54" s="583"/>
      <c r="I54" s="583"/>
      <c r="J54" s="583"/>
      <c r="K54" s="583"/>
      <c r="L54" s="583"/>
      <c r="M54" s="583"/>
      <c r="N54" s="583"/>
      <c r="O54" s="583"/>
      <c r="P54" s="582"/>
      <c r="Q54" s="582"/>
      <c r="R54" s="582"/>
      <c r="S54" s="582"/>
      <c r="AA54" s="424"/>
      <c r="AC54" s="424"/>
      <c r="AE54" s="424"/>
    </row>
    <row r="55" spans="1:31" ht="11.25">
      <c r="A55" s="581"/>
      <c r="B55" s="582"/>
      <c r="C55" s="582"/>
      <c r="D55" s="582"/>
      <c r="E55" s="583"/>
      <c r="F55" s="583"/>
      <c r="G55" s="583"/>
      <c r="H55" s="583"/>
      <c r="I55" s="583"/>
      <c r="J55" s="583"/>
      <c r="K55" s="583"/>
      <c r="L55" s="583"/>
      <c r="M55" s="583"/>
      <c r="N55" s="583"/>
      <c r="O55" s="583"/>
      <c r="P55" s="582"/>
      <c r="Q55" s="582"/>
      <c r="R55" s="582"/>
      <c r="S55" s="582"/>
      <c r="AA55" s="424"/>
      <c r="AC55" s="424"/>
      <c r="AE55" s="424"/>
    </row>
    <row r="56" spans="1:19" ht="12" customHeight="1">
      <c r="A56" s="584"/>
      <c r="B56" s="584"/>
      <c r="C56" s="584"/>
      <c r="D56" s="584"/>
      <c r="E56" s="584"/>
      <c r="F56" s="584"/>
      <c r="G56" s="584"/>
      <c r="H56" s="584"/>
      <c r="I56" s="584"/>
      <c r="J56" s="584"/>
      <c r="K56" s="584"/>
      <c r="L56" s="584"/>
      <c r="M56" s="584"/>
      <c r="N56" s="584"/>
      <c r="O56" s="584"/>
      <c r="P56" s="584"/>
      <c r="Q56" s="584"/>
      <c r="R56" s="584"/>
      <c r="S56" s="584"/>
    </row>
    <row r="57" spans="1:19" ht="12" customHeight="1">
      <c r="A57" s="584"/>
      <c r="B57" s="584"/>
      <c r="C57" s="584"/>
      <c r="D57" s="584"/>
      <c r="E57" s="584"/>
      <c r="F57" s="584"/>
      <c r="G57" s="584"/>
      <c r="H57" s="584"/>
      <c r="I57" s="584"/>
      <c r="J57" s="584"/>
      <c r="K57" s="584"/>
      <c r="L57" s="584"/>
      <c r="M57" s="584"/>
      <c r="N57" s="584"/>
      <c r="O57" s="584"/>
      <c r="P57" s="584"/>
      <c r="Q57" s="584"/>
      <c r="R57" s="584"/>
      <c r="S57" s="584"/>
    </row>
    <row r="58" spans="1:19" ht="12" customHeight="1">
      <c r="A58" s="584"/>
      <c r="B58" s="584"/>
      <c r="C58" s="584"/>
      <c r="D58" s="584"/>
      <c r="E58" s="584"/>
      <c r="F58" s="584"/>
      <c r="G58" s="584"/>
      <c r="H58" s="584"/>
      <c r="I58" s="584"/>
      <c r="J58" s="584"/>
      <c r="K58" s="584"/>
      <c r="L58" s="584"/>
      <c r="M58" s="584"/>
      <c r="N58" s="584"/>
      <c r="O58" s="584"/>
      <c r="P58" s="584"/>
      <c r="Q58" s="584"/>
      <c r="R58" s="584"/>
      <c r="S58" s="584"/>
    </row>
    <row r="59" spans="1:19" ht="12" customHeight="1">
      <c r="A59" s="584"/>
      <c r="B59" s="584"/>
      <c r="C59" s="584"/>
      <c r="D59" s="584"/>
      <c r="E59" s="584"/>
      <c r="F59" s="584"/>
      <c r="G59" s="584"/>
      <c r="H59" s="584"/>
      <c r="I59" s="584"/>
      <c r="J59" s="584"/>
      <c r="K59" s="584"/>
      <c r="L59" s="584"/>
      <c r="M59" s="584"/>
      <c r="N59" s="584"/>
      <c r="O59" s="584"/>
      <c r="P59" s="584"/>
      <c r="Q59" s="584"/>
      <c r="R59" s="584"/>
      <c r="S59" s="584"/>
    </row>
    <row r="60" spans="1:19" s="466" customFormat="1" ht="12" customHeight="1">
      <c r="A60" s="576"/>
      <c r="B60" s="576"/>
      <c r="C60" s="576"/>
      <c r="D60" s="576"/>
      <c r="E60" s="576"/>
      <c r="F60" s="576"/>
      <c r="G60" s="576"/>
      <c r="H60" s="576"/>
      <c r="I60" s="576"/>
      <c r="J60" s="576"/>
      <c r="K60" s="576"/>
      <c r="L60" s="576"/>
      <c r="M60" s="576"/>
      <c r="N60" s="576"/>
      <c r="O60" s="576"/>
      <c r="P60" s="576"/>
      <c r="Q60" s="576"/>
      <c r="R60" s="585"/>
      <c r="S60" s="585"/>
    </row>
    <row r="61" spans="1:19" s="466" customFormat="1" ht="12" customHeight="1">
      <c r="A61" s="576"/>
      <c r="B61" s="576"/>
      <c r="C61" s="577"/>
      <c r="D61" s="576"/>
      <c r="E61" s="576"/>
      <c r="F61" s="576"/>
      <c r="G61" s="576"/>
      <c r="H61" s="576"/>
      <c r="I61" s="576"/>
      <c r="J61" s="576"/>
      <c r="K61" s="576"/>
      <c r="L61" s="576"/>
      <c r="M61" s="576"/>
      <c r="N61" s="576"/>
      <c r="O61" s="576"/>
      <c r="P61" s="576"/>
      <c r="Q61" s="576"/>
      <c r="R61" s="585"/>
      <c r="S61" s="585"/>
    </row>
    <row r="62" spans="1:19" s="466" customFormat="1" ht="12" customHeight="1">
      <c r="A62" s="567"/>
      <c r="B62" s="567"/>
      <c r="C62" s="567"/>
      <c r="D62" s="567"/>
      <c r="E62" s="567"/>
      <c r="F62" s="567"/>
      <c r="G62" s="567"/>
      <c r="H62" s="567"/>
      <c r="I62" s="567"/>
      <c r="J62" s="567"/>
      <c r="K62" s="567"/>
      <c r="L62" s="567"/>
      <c r="M62" s="567"/>
      <c r="N62" s="567"/>
      <c r="O62" s="567"/>
      <c r="P62" s="567"/>
      <c r="Q62" s="567"/>
      <c r="R62" s="585"/>
      <c r="S62" s="585"/>
    </row>
    <row r="63" spans="1:19" s="466" customFormat="1" ht="12" customHeight="1">
      <c r="A63" s="567"/>
      <c r="B63" s="567"/>
      <c r="C63" s="567"/>
      <c r="D63" s="567"/>
      <c r="E63" s="567"/>
      <c r="F63" s="567"/>
      <c r="G63" s="567"/>
      <c r="H63" s="567"/>
      <c r="I63" s="567"/>
      <c r="J63" s="567"/>
      <c r="K63" s="567"/>
      <c r="L63" s="567"/>
      <c r="M63" s="567"/>
      <c r="N63" s="567"/>
      <c r="O63" s="567"/>
      <c r="P63" s="567"/>
      <c r="Q63" s="567"/>
      <c r="R63" s="585"/>
      <c r="S63" s="585"/>
    </row>
    <row r="64" spans="1:19" s="466" customFormat="1" ht="12" customHeight="1">
      <c r="A64" s="567"/>
      <c r="B64" s="567"/>
      <c r="C64" s="567"/>
      <c r="D64" s="567"/>
      <c r="E64" s="567"/>
      <c r="F64" s="567"/>
      <c r="G64" s="567"/>
      <c r="H64" s="567"/>
      <c r="I64" s="567"/>
      <c r="J64" s="567"/>
      <c r="K64" s="567"/>
      <c r="L64" s="567"/>
      <c r="M64" s="567"/>
      <c r="N64" s="567"/>
      <c r="O64" s="567"/>
      <c r="P64" s="567"/>
      <c r="Q64" s="567"/>
      <c r="R64" s="585"/>
      <c r="S64" s="585"/>
    </row>
    <row r="65" spans="1:19" s="466" customFormat="1" ht="12" customHeight="1">
      <c r="A65" s="567"/>
      <c r="B65" s="567"/>
      <c r="C65" s="567"/>
      <c r="D65" s="567"/>
      <c r="E65" s="567"/>
      <c r="F65" s="567"/>
      <c r="G65" s="567"/>
      <c r="H65" s="567"/>
      <c r="I65" s="567"/>
      <c r="J65" s="567"/>
      <c r="K65" s="567"/>
      <c r="L65" s="567"/>
      <c r="M65" s="567"/>
      <c r="N65" s="567"/>
      <c r="O65" s="567"/>
      <c r="P65" s="567"/>
      <c r="Q65" s="567"/>
      <c r="R65" s="585"/>
      <c r="S65" s="585"/>
    </row>
    <row r="66" spans="1:19" s="466" customFormat="1" ht="12" customHeight="1">
      <c r="A66" s="567"/>
      <c r="B66" s="567"/>
      <c r="C66" s="567"/>
      <c r="D66" s="567"/>
      <c r="E66" s="567"/>
      <c r="F66" s="567"/>
      <c r="G66" s="567"/>
      <c r="H66" s="567"/>
      <c r="I66" s="567"/>
      <c r="J66" s="567"/>
      <c r="K66" s="567"/>
      <c r="L66" s="567"/>
      <c r="M66" s="567"/>
      <c r="N66" s="567"/>
      <c r="O66" s="567"/>
      <c r="P66" s="567"/>
      <c r="Q66" s="567"/>
      <c r="R66" s="585"/>
      <c r="S66" s="585"/>
    </row>
    <row r="67" spans="1:19" s="466" customFormat="1" ht="12" customHeight="1">
      <c r="A67" s="567"/>
      <c r="B67" s="567"/>
      <c r="C67" s="567"/>
      <c r="D67" s="567"/>
      <c r="E67" s="567"/>
      <c r="F67" s="567"/>
      <c r="G67" s="567"/>
      <c r="H67" s="567"/>
      <c r="I67" s="567"/>
      <c r="J67" s="567"/>
      <c r="K67" s="567"/>
      <c r="L67" s="567"/>
      <c r="M67" s="567"/>
      <c r="N67" s="567"/>
      <c r="O67" s="567"/>
      <c r="P67" s="567"/>
      <c r="Q67" s="567"/>
      <c r="R67" s="585"/>
      <c r="S67" s="585"/>
    </row>
    <row r="68" spans="1:19" s="466" customFormat="1" ht="12" customHeight="1">
      <c r="A68" s="567"/>
      <c r="B68" s="567"/>
      <c r="C68" s="567"/>
      <c r="D68" s="567"/>
      <c r="E68" s="567"/>
      <c r="F68" s="567"/>
      <c r="G68" s="567"/>
      <c r="H68" s="567"/>
      <c r="I68" s="567"/>
      <c r="J68" s="567"/>
      <c r="K68" s="567"/>
      <c r="L68" s="567"/>
      <c r="M68" s="567"/>
      <c r="N68" s="567"/>
      <c r="O68" s="567"/>
      <c r="P68" s="567"/>
      <c r="Q68" s="567"/>
      <c r="R68" s="585"/>
      <c r="S68" s="585"/>
    </row>
    <row r="69" spans="1:19" s="466" customFormat="1" ht="12" customHeight="1">
      <c r="A69" s="567"/>
      <c r="B69" s="567"/>
      <c r="C69" s="567"/>
      <c r="D69" s="567"/>
      <c r="E69" s="567"/>
      <c r="F69" s="567"/>
      <c r="G69" s="567"/>
      <c r="H69" s="567"/>
      <c r="I69" s="567"/>
      <c r="J69" s="567"/>
      <c r="K69" s="567"/>
      <c r="L69" s="567"/>
      <c r="M69" s="567"/>
      <c r="N69" s="567"/>
      <c r="O69" s="567"/>
      <c r="P69" s="567"/>
      <c r="Q69" s="567"/>
      <c r="R69" s="585"/>
      <c r="S69" s="585"/>
    </row>
    <row r="70" spans="1:19" s="466" customFormat="1" ht="12" customHeight="1">
      <c r="A70" s="567"/>
      <c r="B70" s="567"/>
      <c r="C70" s="567"/>
      <c r="D70" s="567"/>
      <c r="E70" s="567"/>
      <c r="F70" s="567"/>
      <c r="G70" s="567"/>
      <c r="H70" s="567"/>
      <c r="I70" s="567"/>
      <c r="J70" s="567"/>
      <c r="K70" s="567"/>
      <c r="L70" s="567"/>
      <c r="M70" s="567"/>
      <c r="N70" s="567"/>
      <c r="O70" s="567"/>
      <c r="P70" s="567"/>
      <c r="Q70" s="567"/>
      <c r="R70" s="585"/>
      <c r="S70" s="585"/>
    </row>
    <row r="71" spans="1:19" s="466" customFormat="1" ht="12" customHeight="1">
      <c r="A71" s="567"/>
      <c r="B71" s="567"/>
      <c r="C71" s="567"/>
      <c r="D71" s="567"/>
      <c r="E71" s="567"/>
      <c r="F71" s="567"/>
      <c r="G71" s="567"/>
      <c r="H71" s="567"/>
      <c r="I71" s="567"/>
      <c r="J71" s="567"/>
      <c r="K71" s="567"/>
      <c r="L71" s="567"/>
      <c r="M71" s="567"/>
      <c r="N71" s="567"/>
      <c r="O71" s="567"/>
      <c r="P71" s="567"/>
      <c r="Q71" s="567"/>
      <c r="R71" s="585"/>
      <c r="S71" s="585"/>
    </row>
    <row r="72" spans="1:19" s="466" customFormat="1" ht="12" customHeight="1">
      <c r="A72" s="567"/>
      <c r="B72" s="567"/>
      <c r="C72" s="567"/>
      <c r="D72" s="567"/>
      <c r="E72" s="567"/>
      <c r="F72" s="567"/>
      <c r="G72" s="567"/>
      <c r="H72" s="567"/>
      <c r="I72" s="567"/>
      <c r="J72" s="567"/>
      <c r="K72" s="567"/>
      <c r="L72" s="567"/>
      <c r="M72" s="567"/>
      <c r="N72" s="567"/>
      <c r="O72" s="567"/>
      <c r="P72" s="567"/>
      <c r="Q72" s="567"/>
      <c r="R72" s="585"/>
      <c r="S72" s="585"/>
    </row>
    <row r="73" spans="1:19" s="466" customFormat="1" ht="12" customHeight="1">
      <c r="A73" s="567"/>
      <c r="B73" s="567"/>
      <c r="C73" s="567"/>
      <c r="D73" s="567"/>
      <c r="E73" s="567"/>
      <c r="F73" s="567"/>
      <c r="G73" s="567"/>
      <c r="H73" s="567"/>
      <c r="I73" s="567"/>
      <c r="J73" s="567"/>
      <c r="K73" s="567"/>
      <c r="L73" s="567"/>
      <c r="M73" s="567"/>
      <c r="N73" s="567"/>
      <c r="O73" s="567"/>
      <c r="P73" s="567"/>
      <c r="Q73" s="567"/>
      <c r="R73" s="585"/>
      <c r="S73" s="585"/>
    </row>
    <row r="74" spans="1:19" s="466" customFormat="1" ht="12" customHeight="1">
      <c r="A74" s="567"/>
      <c r="B74" s="567"/>
      <c r="C74" s="567"/>
      <c r="D74" s="567"/>
      <c r="E74" s="567"/>
      <c r="F74" s="567"/>
      <c r="G74" s="567"/>
      <c r="H74" s="567"/>
      <c r="I74" s="567"/>
      <c r="J74" s="567"/>
      <c r="K74" s="567"/>
      <c r="L74" s="567"/>
      <c r="M74" s="567"/>
      <c r="N74" s="567"/>
      <c r="O74" s="567"/>
      <c r="P74" s="567"/>
      <c r="Q74" s="567"/>
      <c r="R74" s="585"/>
      <c r="S74" s="585"/>
    </row>
    <row r="75" spans="1:19" s="466" customFormat="1" ht="12" customHeight="1">
      <c r="A75" s="567"/>
      <c r="B75" s="567"/>
      <c r="C75" s="567"/>
      <c r="D75" s="567"/>
      <c r="E75" s="567"/>
      <c r="F75" s="567"/>
      <c r="G75" s="567"/>
      <c r="H75" s="567"/>
      <c r="I75" s="567"/>
      <c r="J75" s="567"/>
      <c r="K75" s="567"/>
      <c r="L75" s="567"/>
      <c r="M75" s="567"/>
      <c r="N75" s="567"/>
      <c r="O75" s="567"/>
      <c r="P75" s="567"/>
      <c r="Q75" s="567"/>
      <c r="R75" s="585"/>
      <c r="S75" s="585"/>
    </row>
    <row r="76" spans="1:19" s="466" customFormat="1" ht="12" customHeight="1">
      <c r="A76" s="567"/>
      <c r="B76" s="567"/>
      <c r="C76" s="567"/>
      <c r="D76" s="567"/>
      <c r="E76" s="567"/>
      <c r="F76" s="567"/>
      <c r="G76" s="567"/>
      <c r="H76" s="567"/>
      <c r="I76" s="567"/>
      <c r="J76" s="567"/>
      <c r="K76" s="567"/>
      <c r="L76" s="567"/>
      <c r="M76" s="567"/>
      <c r="N76" s="567"/>
      <c r="O76" s="567"/>
      <c r="P76" s="567"/>
      <c r="Q76" s="567"/>
      <c r="R76" s="585"/>
      <c r="S76" s="585"/>
    </row>
    <row r="77" spans="1:19" s="466" customFormat="1" ht="12" customHeight="1">
      <c r="A77" s="567"/>
      <c r="B77" s="567"/>
      <c r="C77" s="567"/>
      <c r="D77" s="567"/>
      <c r="E77" s="567"/>
      <c r="F77" s="567"/>
      <c r="G77" s="567"/>
      <c r="H77" s="567"/>
      <c r="I77" s="567"/>
      <c r="J77" s="567"/>
      <c r="K77" s="567"/>
      <c r="L77" s="567"/>
      <c r="M77" s="567"/>
      <c r="N77" s="567"/>
      <c r="O77" s="567"/>
      <c r="P77" s="567"/>
      <c r="Q77" s="567"/>
      <c r="R77" s="585"/>
      <c r="S77" s="585"/>
    </row>
    <row r="78" spans="1:19" s="466" customFormat="1" ht="12" customHeight="1">
      <c r="A78" s="567"/>
      <c r="B78" s="567"/>
      <c r="C78" s="567"/>
      <c r="D78" s="567"/>
      <c r="E78" s="567"/>
      <c r="F78" s="567"/>
      <c r="G78" s="567"/>
      <c r="H78" s="567"/>
      <c r="I78" s="567"/>
      <c r="J78" s="567"/>
      <c r="K78" s="567"/>
      <c r="L78" s="567"/>
      <c r="M78" s="567"/>
      <c r="N78" s="567"/>
      <c r="O78" s="567"/>
      <c r="P78" s="567"/>
      <c r="Q78" s="567"/>
      <c r="R78" s="585"/>
      <c r="S78" s="585"/>
    </row>
    <row r="79" spans="1:19" s="466" customFormat="1" ht="12" customHeight="1">
      <c r="A79" s="567"/>
      <c r="B79" s="567"/>
      <c r="C79" s="567"/>
      <c r="D79" s="567"/>
      <c r="E79" s="567"/>
      <c r="F79" s="567"/>
      <c r="G79" s="567"/>
      <c r="H79" s="567"/>
      <c r="I79" s="567"/>
      <c r="J79" s="567"/>
      <c r="K79" s="567"/>
      <c r="L79" s="567"/>
      <c r="M79" s="567"/>
      <c r="N79" s="567"/>
      <c r="O79" s="567"/>
      <c r="P79" s="567"/>
      <c r="Q79" s="567"/>
      <c r="R79" s="585"/>
      <c r="S79" s="585"/>
    </row>
    <row r="80" spans="1:19" s="466" customFormat="1" ht="12" customHeight="1">
      <c r="A80" s="567"/>
      <c r="B80" s="567"/>
      <c r="C80" s="567"/>
      <c r="D80" s="567"/>
      <c r="E80" s="567"/>
      <c r="F80" s="567"/>
      <c r="G80" s="567"/>
      <c r="H80" s="567"/>
      <c r="I80" s="567"/>
      <c r="J80" s="567"/>
      <c r="K80" s="567"/>
      <c r="L80" s="567"/>
      <c r="M80" s="567"/>
      <c r="N80" s="567"/>
      <c r="O80" s="567"/>
      <c r="P80" s="567"/>
      <c r="Q80" s="567"/>
      <c r="R80" s="585"/>
      <c r="S80" s="585"/>
    </row>
    <row r="81" spans="1:19" s="466" customFormat="1" ht="12" customHeight="1">
      <c r="A81" s="567"/>
      <c r="B81" s="567"/>
      <c r="C81" s="567"/>
      <c r="D81" s="567"/>
      <c r="E81" s="567"/>
      <c r="F81" s="567"/>
      <c r="G81" s="567"/>
      <c r="H81" s="567"/>
      <c r="I81" s="567"/>
      <c r="J81" s="567"/>
      <c r="K81" s="567"/>
      <c r="L81" s="567"/>
      <c r="M81" s="567"/>
      <c r="N81" s="567"/>
      <c r="O81" s="567"/>
      <c r="P81" s="567"/>
      <c r="Q81" s="567"/>
      <c r="R81" s="585"/>
      <c r="S81" s="585"/>
    </row>
    <row r="82" spans="1:19" s="466" customFormat="1" ht="12" customHeight="1">
      <c r="A82" s="567"/>
      <c r="B82" s="567"/>
      <c r="C82" s="567"/>
      <c r="D82" s="567"/>
      <c r="E82" s="567"/>
      <c r="F82" s="567"/>
      <c r="G82" s="567"/>
      <c r="H82" s="567"/>
      <c r="I82" s="567"/>
      <c r="J82" s="567"/>
      <c r="K82" s="567"/>
      <c r="L82" s="567"/>
      <c r="M82" s="567"/>
      <c r="N82" s="567"/>
      <c r="O82" s="567"/>
      <c r="P82" s="567"/>
      <c r="Q82" s="567"/>
      <c r="R82" s="585"/>
      <c r="S82" s="585"/>
    </row>
    <row r="83" spans="1:19" s="466" customFormat="1" ht="12" customHeight="1">
      <c r="A83" s="567"/>
      <c r="B83" s="567"/>
      <c r="C83" s="567"/>
      <c r="D83" s="567"/>
      <c r="E83" s="567"/>
      <c r="F83" s="567"/>
      <c r="G83" s="567"/>
      <c r="H83" s="567"/>
      <c r="I83" s="567"/>
      <c r="J83" s="567"/>
      <c r="K83" s="567"/>
      <c r="L83" s="567"/>
      <c r="M83" s="567"/>
      <c r="N83" s="567"/>
      <c r="O83" s="567"/>
      <c r="P83" s="567"/>
      <c r="Q83" s="567"/>
      <c r="R83" s="585"/>
      <c r="S83" s="585"/>
    </row>
    <row r="84" spans="1:19" s="466" customFormat="1" ht="12" customHeight="1">
      <c r="A84" s="567"/>
      <c r="B84" s="567"/>
      <c r="C84" s="567"/>
      <c r="D84" s="567"/>
      <c r="E84" s="567"/>
      <c r="F84" s="567"/>
      <c r="G84" s="567"/>
      <c r="H84" s="567"/>
      <c r="I84" s="567"/>
      <c r="J84" s="567"/>
      <c r="K84" s="567"/>
      <c r="L84" s="567"/>
      <c r="M84" s="567"/>
      <c r="N84" s="567"/>
      <c r="O84" s="567"/>
      <c r="P84" s="567"/>
      <c r="Q84" s="567"/>
      <c r="R84" s="585"/>
      <c r="S84" s="585"/>
    </row>
    <row r="85" spans="1:19" s="466" customFormat="1" ht="12" customHeight="1">
      <c r="A85" s="567"/>
      <c r="B85" s="567"/>
      <c r="C85" s="567"/>
      <c r="D85" s="567"/>
      <c r="E85" s="567"/>
      <c r="F85" s="567"/>
      <c r="G85" s="567"/>
      <c r="H85" s="567"/>
      <c r="I85" s="567"/>
      <c r="J85" s="567"/>
      <c r="K85" s="567"/>
      <c r="L85" s="567"/>
      <c r="M85" s="567"/>
      <c r="N85" s="567"/>
      <c r="O85" s="567"/>
      <c r="P85" s="567"/>
      <c r="Q85" s="567"/>
      <c r="R85" s="585"/>
      <c r="S85" s="585"/>
    </row>
    <row r="86" spans="1:19" s="466" customFormat="1" ht="12" customHeight="1">
      <c r="A86" s="567"/>
      <c r="B86" s="567"/>
      <c r="C86" s="567"/>
      <c r="D86" s="567"/>
      <c r="E86" s="567"/>
      <c r="F86" s="567"/>
      <c r="G86" s="567"/>
      <c r="H86" s="567"/>
      <c r="I86" s="567"/>
      <c r="J86" s="567"/>
      <c r="K86" s="567"/>
      <c r="L86" s="567"/>
      <c r="M86" s="567"/>
      <c r="N86" s="567"/>
      <c r="O86" s="567"/>
      <c r="P86" s="567"/>
      <c r="Q86" s="567"/>
      <c r="R86" s="585"/>
      <c r="S86" s="585"/>
    </row>
    <row r="87" spans="1:19" s="466" customFormat="1" ht="12" customHeight="1">
      <c r="A87" s="567"/>
      <c r="B87" s="567"/>
      <c r="C87" s="567"/>
      <c r="D87" s="567"/>
      <c r="E87" s="567"/>
      <c r="F87" s="567"/>
      <c r="G87" s="567"/>
      <c r="H87" s="567"/>
      <c r="I87" s="567"/>
      <c r="J87" s="567"/>
      <c r="K87" s="567"/>
      <c r="L87" s="567"/>
      <c r="M87" s="567"/>
      <c r="N87" s="567"/>
      <c r="O87" s="567"/>
      <c r="P87" s="567"/>
      <c r="Q87" s="567"/>
      <c r="R87" s="585"/>
      <c r="S87" s="585"/>
    </row>
    <row r="88" spans="1:19" s="466" customFormat="1" ht="12" customHeight="1">
      <c r="A88" s="567"/>
      <c r="B88" s="567"/>
      <c r="C88" s="567"/>
      <c r="D88" s="567"/>
      <c r="E88" s="567"/>
      <c r="F88" s="567"/>
      <c r="G88" s="567"/>
      <c r="H88" s="567"/>
      <c r="I88" s="567"/>
      <c r="J88" s="567"/>
      <c r="K88" s="567"/>
      <c r="L88" s="567"/>
      <c r="M88" s="567"/>
      <c r="N88" s="567"/>
      <c r="O88" s="567"/>
      <c r="P88" s="567"/>
      <c r="Q88" s="567"/>
      <c r="R88" s="585"/>
      <c r="S88" s="585"/>
    </row>
    <row r="89" spans="1:19" s="466" customFormat="1" ht="12" customHeight="1">
      <c r="A89" s="567"/>
      <c r="B89" s="567"/>
      <c r="C89" s="567"/>
      <c r="D89" s="567"/>
      <c r="E89" s="567"/>
      <c r="F89" s="567"/>
      <c r="G89" s="567"/>
      <c r="H89" s="567"/>
      <c r="I89" s="567"/>
      <c r="J89" s="567"/>
      <c r="K89" s="567"/>
      <c r="L89" s="567"/>
      <c r="M89" s="567"/>
      <c r="N89" s="567"/>
      <c r="O89" s="567"/>
      <c r="P89" s="567"/>
      <c r="Q89" s="567"/>
      <c r="R89" s="585"/>
      <c r="S89" s="585"/>
    </row>
    <row r="90" spans="1:19" s="466" customFormat="1" ht="12" customHeight="1">
      <c r="A90" s="567"/>
      <c r="B90" s="567"/>
      <c r="C90" s="567"/>
      <c r="D90" s="567"/>
      <c r="E90" s="567"/>
      <c r="F90" s="567"/>
      <c r="G90" s="567"/>
      <c r="H90" s="567"/>
      <c r="I90" s="567"/>
      <c r="J90" s="567"/>
      <c r="K90" s="567"/>
      <c r="L90" s="567"/>
      <c r="M90" s="567"/>
      <c r="N90" s="567"/>
      <c r="O90" s="567"/>
      <c r="P90" s="567"/>
      <c r="Q90" s="567"/>
      <c r="R90" s="585"/>
      <c r="S90" s="585"/>
    </row>
    <row r="91" spans="1:19" s="466" customFormat="1" ht="12" customHeight="1">
      <c r="A91" s="567"/>
      <c r="B91" s="567"/>
      <c r="C91" s="567"/>
      <c r="D91" s="567"/>
      <c r="E91" s="567"/>
      <c r="F91" s="567"/>
      <c r="G91" s="567"/>
      <c r="H91" s="567"/>
      <c r="I91" s="567"/>
      <c r="J91" s="567"/>
      <c r="K91" s="567"/>
      <c r="L91" s="567"/>
      <c r="M91" s="567"/>
      <c r="N91" s="567"/>
      <c r="O91" s="567"/>
      <c r="P91" s="567"/>
      <c r="Q91" s="567"/>
      <c r="R91" s="585"/>
      <c r="S91" s="585"/>
    </row>
    <row r="92" spans="1:19" s="466" customFormat="1" ht="12" customHeight="1">
      <c r="A92" s="567"/>
      <c r="B92" s="567"/>
      <c r="C92" s="567"/>
      <c r="D92" s="567"/>
      <c r="E92" s="567"/>
      <c r="F92" s="567"/>
      <c r="G92" s="567"/>
      <c r="H92" s="567"/>
      <c r="I92" s="567"/>
      <c r="J92" s="567"/>
      <c r="K92" s="567"/>
      <c r="L92" s="567"/>
      <c r="M92" s="567"/>
      <c r="N92" s="567"/>
      <c r="O92" s="567"/>
      <c r="P92" s="567"/>
      <c r="Q92" s="567"/>
      <c r="R92" s="585"/>
      <c r="S92" s="585"/>
    </row>
    <row r="93" spans="1:19" s="466" customFormat="1" ht="12" customHeight="1">
      <c r="A93" s="567"/>
      <c r="B93" s="567"/>
      <c r="C93" s="567"/>
      <c r="D93" s="567"/>
      <c r="E93" s="567"/>
      <c r="F93" s="567"/>
      <c r="G93" s="567"/>
      <c r="H93" s="567"/>
      <c r="I93" s="567"/>
      <c r="J93" s="567"/>
      <c r="K93" s="567"/>
      <c r="L93" s="567"/>
      <c r="M93" s="567"/>
      <c r="N93" s="567"/>
      <c r="O93" s="567"/>
      <c r="P93" s="567"/>
      <c r="Q93" s="567"/>
      <c r="R93" s="585"/>
      <c r="S93" s="585"/>
    </row>
    <row r="94" spans="1:19" s="466" customFormat="1" ht="12" customHeight="1">
      <c r="A94" s="567"/>
      <c r="B94" s="567"/>
      <c r="C94" s="567"/>
      <c r="D94" s="567"/>
      <c r="E94" s="567"/>
      <c r="F94" s="567"/>
      <c r="G94" s="567"/>
      <c r="H94" s="567"/>
      <c r="I94" s="567"/>
      <c r="J94" s="567"/>
      <c r="K94" s="567"/>
      <c r="L94" s="567"/>
      <c r="M94" s="567"/>
      <c r="N94" s="567"/>
      <c r="O94" s="567"/>
      <c r="P94" s="567"/>
      <c r="Q94" s="567"/>
      <c r="R94" s="585"/>
      <c r="S94" s="585"/>
    </row>
  </sheetData>
  <sheetProtection/>
  <mergeCells count="105">
    <mergeCell ref="A19:A29"/>
    <mergeCell ref="A30:A33"/>
    <mergeCell ref="B30:I30"/>
    <mergeCell ref="B31:I31"/>
    <mergeCell ref="B32:I32"/>
    <mergeCell ref="H28:H29"/>
    <mergeCell ref="G25:G26"/>
    <mergeCell ref="E25:E26"/>
    <mergeCell ref="H25:H26"/>
    <mergeCell ref="I25:I26"/>
    <mergeCell ref="B33:I33"/>
    <mergeCell ref="B27:D27"/>
    <mergeCell ref="U22:V22"/>
    <mergeCell ref="O22:S22"/>
    <mergeCell ref="O23:S23"/>
    <mergeCell ref="B24:D24"/>
    <mergeCell ref="I28:I29"/>
    <mergeCell ref="B23:D23"/>
    <mergeCell ref="D38:R38"/>
    <mergeCell ref="J28:J29"/>
    <mergeCell ref="J25:J26"/>
    <mergeCell ref="K25:M26"/>
    <mergeCell ref="O25:S26"/>
    <mergeCell ref="B28:D29"/>
    <mergeCell ref="K29:M29"/>
    <mergeCell ref="C35:C39"/>
    <mergeCell ref="D35:R35"/>
    <mergeCell ref="D37:R37"/>
    <mergeCell ref="AC50:AD50"/>
    <mergeCell ref="D36:R36"/>
    <mergeCell ref="K27:S27"/>
    <mergeCell ref="B25:D26"/>
    <mergeCell ref="K30:S33"/>
    <mergeCell ref="AE50:AF50"/>
    <mergeCell ref="W50:X50"/>
    <mergeCell ref="AA50:AB50"/>
    <mergeCell ref="D39:R39"/>
    <mergeCell ref="C41:C45"/>
    <mergeCell ref="D41:R41"/>
    <mergeCell ref="D45:R45"/>
    <mergeCell ref="Y50:Z50"/>
    <mergeCell ref="D43:R43"/>
    <mergeCell ref="D44:R44"/>
    <mergeCell ref="K3:L3"/>
    <mergeCell ref="M3:S3"/>
    <mergeCell ref="K4:L4"/>
    <mergeCell ref="P6:Q6"/>
    <mergeCell ref="D42:R42"/>
    <mergeCell ref="B40:I40"/>
    <mergeCell ref="K40:N40"/>
    <mergeCell ref="P40:R40"/>
    <mergeCell ref="N25:N26"/>
    <mergeCell ref="L7:S7"/>
    <mergeCell ref="A7:A15"/>
    <mergeCell ref="B8:D8"/>
    <mergeCell ref="B12:D12"/>
    <mergeCell ref="B14:D14"/>
    <mergeCell ref="F25:F26"/>
    <mergeCell ref="B10:D10"/>
    <mergeCell ref="B7:D7"/>
    <mergeCell ref="B9:D9"/>
    <mergeCell ref="B11:D11"/>
    <mergeCell ref="R6:S6"/>
    <mergeCell ref="M4:S4"/>
    <mergeCell ref="B5:D5"/>
    <mergeCell ref="B6:D6"/>
    <mergeCell ref="L6:O6"/>
    <mergeCell ref="L5:S5"/>
    <mergeCell ref="O20:S20"/>
    <mergeCell ref="K19:S19"/>
    <mergeCell ref="J18:M18"/>
    <mergeCell ref="E28:E29"/>
    <mergeCell ref="O24:S24"/>
    <mergeCell ref="O21:S21"/>
    <mergeCell ref="O28:S28"/>
    <mergeCell ref="F28:F29"/>
    <mergeCell ref="G28:G29"/>
    <mergeCell ref="B13:D13"/>
    <mergeCell ref="K28:M28"/>
    <mergeCell ref="J16:M17"/>
    <mergeCell ref="K20:M20"/>
    <mergeCell ref="K24:M24"/>
    <mergeCell ref="B15:D15"/>
    <mergeCell ref="L8:S15"/>
    <mergeCell ref="K23:M23"/>
    <mergeCell ref="B19:D19"/>
    <mergeCell ref="B20:D20"/>
    <mergeCell ref="B21:D21"/>
    <mergeCell ref="B16:E17"/>
    <mergeCell ref="F16:I17"/>
    <mergeCell ref="B18:E18"/>
    <mergeCell ref="F18:I18"/>
    <mergeCell ref="K22:M22"/>
    <mergeCell ref="B22:D22"/>
    <mergeCell ref="K21:M21"/>
    <mergeCell ref="N16:S16"/>
    <mergeCell ref="N17:S18"/>
    <mergeCell ref="A1:E2"/>
    <mergeCell ref="F1:R2"/>
    <mergeCell ref="A34:A45"/>
    <mergeCell ref="B34:I34"/>
    <mergeCell ref="K34:N34"/>
    <mergeCell ref="P34:R34"/>
    <mergeCell ref="A16:A18"/>
    <mergeCell ref="N29:S29"/>
  </mergeCells>
  <conditionalFormatting sqref="P6:Q6">
    <cfRule type="cellIs" priority="94" dxfId="323" operator="equal" stopIfTrue="1">
      <formula>0</formula>
    </cfRule>
  </conditionalFormatting>
  <conditionalFormatting sqref="L8">
    <cfRule type="cellIs" priority="82" dxfId="323" operator="equal" stopIfTrue="1">
      <formula>0</formula>
    </cfRule>
  </conditionalFormatting>
  <conditionalFormatting sqref="E7:J14">
    <cfRule type="cellIs" priority="81" dxfId="323" operator="equal" stopIfTrue="1">
      <formula>0</formula>
    </cfRule>
  </conditionalFormatting>
  <conditionalFormatting sqref="J30:J33">
    <cfRule type="cellIs" priority="40" dxfId="323" operator="equal" stopIfTrue="1">
      <formula>0</formula>
    </cfRule>
  </conditionalFormatting>
  <conditionalFormatting sqref="E19:J21 E22 E23:J26">
    <cfRule type="cellIs" priority="39" dxfId="323" operator="equal" stopIfTrue="1">
      <formula>0</formula>
    </cfRule>
  </conditionalFormatting>
  <conditionalFormatting sqref="H22">
    <cfRule type="cellIs" priority="32" dxfId="323" operator="equal" stopIfTrue="1">
      <formula>0</formula>
    </cfRule>
  </conditionalFormatting>
  <conditionalFormatting sqref="F22">
    <cfRule type="cellIs" priority="34" dxfId="323" operator="equal" stopIfTrue="1">
      <formula>0</formula>
    </cfRule>
  </conditionalFormatting>
  <conditionalFormatting sqref="G22">
    <cfRule type="cellIs" priority="33" dxfId="323" operator="equal" stopIfTrue="1">
      <formula>0</formula>
    </cfRule>
  </conditionalFormatting>
  <conditionalFormatting sqref="I22">
    <cfRule type="cellIs" priority="31" dxfId="323" operator="equal" stopIfTrue="1">
      <formula>0</formula>
    </cfRule>
  </conditionalFormatting>
  <conditionalFormatting sqref="J22">
    <cfRule type="cellIs" priority="30" dxfId="323" operator="equal" stopIfTrue="1">
      <formula>0</formula>
    </cfRule>
  </conditionalFormatting>
  <conditionalFormatting sqref="N21:S22 N23:N24">
    <cfRule type="cellIs" priority="19" dxfId="323" operator="equal" stopIfTrue="1">
      <formula>0</formula>
    </cfRule>
  </conditionalFormatting>
  <conditionalFormatting sqref="O23:S23">
    <cfRule type="cellIs" priority="16" dxfId="323" operator="equal" stopIfTrue="1">
      <formula>0</formula>
    </cfRule>
  </conditionalFormatting>
  <conditionalFormatting sqref="N25:O25">
    <cfRule type="cellIs" priority="17" dxfId="323" operator="equal" stopIfTrue="1">
      <formula>0</formula>
    </cfRule>
  </conditionalFormatting>
  <conditionalFormatting sqref="B18:M18">
    <cfRule type="expression" priority="104" dxfId="45" stopIfTrue="1">
      <formula>$K$6&lt;&gt;($B$18+$F$18+$J$18)</formula>
    </cfRule>
    <cfRule type="cellIs" priority="105" dxfId="323" operator="equal" stopIfTrue="1">
      <formula>0</formula>
    </cfRule>
  </conditionalFormatting>
  <conditionalFormatting sqref="O24:S24">
    <cfRule type="cellIs" priority="15" dxfId="323" operator="equal" stopIfTrue="1">
      <formula>0</formula>
    </cfRule>
  </conditionalFormatting>
  <conditionalFormatting sqref="S40">
    <cfRule type="cellIs" priority="13" dxfId="323" operator="equal" stopIfTrue="1">
      <formula>0</formula>
    </cfRule>
  </conditionalFormatting>
  <conditionalFormatting sqref="S34">
    <cfRule type="cellIs" priority="14" dxfId="323" operator="equal" stopIfTrue="1">
      <formula>0</formula>
    </cfRule>
  </conditionalFormatting>
  <conditionalFormatting sqref="S35:S39">
    <cfRule type="expression" priority="10" dxfId="4" stopIfTrue="1">
      <formula>$S$34="○"</formula>
    </cfRule>
    <cfRule type="expression" priority="12" dxfId="4" stopIfTrue="1">
      <formula>$S$29="○"</formula>
    </cfRule>
  </conditionalFormatting>
  <conditionalFormatting sqref="S41:S45">
    <cfRule type="expression" priority="9" dxfId="4" stopIfTrue="1">
      <formula>$S$40="○"</formula>
    </cfRule>
    <cfRule type="expression" priority="11" dxfId="4" stopIfTrue="1">
      <formula>$S$35="○"</formula>
    </cfRule>
  </conditionalFormatting>
  <conditionalFormatting sqref="E28:J28">
    <cfRule type="cellIs" priority="7" dxfId="324" operator="equal" stopIfTrue="1">
      <formula>0</formula>
    </cfRule>
  </conditionalFormatting>
  <conditionalFormatting sqref="O28">
    <cfRule type="cellIs" priority="6" dxfId="324" operator="equal" stopIfTrue="1">
      <formula>0</formula>
    </cfRule>
  </conditionalFormatting>
  <conditionalFormatting sqref="N28">
    <cfRule type="cellIs" priority="4" dxfId="0" operator="equal" stopIfTrue="1">
      <formula>0</formula>
    </cfRule>
  </conditionalFormatting>
  <conditionalFormatting sqref="N17:S18">
    <cfRule type="cellIs" priority="3" dxfId="33" operator="equal" stopIfTrue="1">
      <formula>0</formula>
    </cfRule>
  </conditionalFormatting>
  <conditionalFormatting sqref="N29">
    <cfRule type="cellIs" priority="1" dxfId="323" operator="equal" stopIfTrue="1">
      <formula>0</formula>
    </cfRule>
  </conditionalFormatting>
  <dataValidations count="9">
    <dataValidation type="list" allowBlank="1" showInputMessage="1" showErrorMessage="1" sqref="N21:N25 S34:S45">
      <formula1>"○"</formula1>
    </dataValidation>
    <dataValidation type="list" allowBlank="1" showInputMessage="1" showErrorMessage="1" sqref="N25">
      <formula1>○</formula1>
    </dataValidation>
    <dataValidation type="list" allowBlank="1" showInputMessage="1" showErrorMessage="1" sqref="E7:J14 B18:M18 M51:O55 P6:Q6 E19:J26">
      <formula1>数値</formula1>
    </dataValidation>
    <dataValidation type="list" allowBlank="1" showInputMessage="1" showErrorMessage="1" sqref="L51:L55">
      <formula1>"男,女"</formula1>
    </dataValidation>
    <dataValidation type="list" allowBlank="1" showInputMessage="1" showErrorMessage="1" sqref="P51:S55 N28">
      <formula1>"有,無"</formula1>
    </dataValidation>
    <dataValidation type="list" allowBlank="1" showInputMessage="1" sqref="E51:J55">
      <formula1>○</formula1>
    </dataValidation>
    <dataValidation type="list" allowBlank="1" showInputMessage="1" showErrorMessage="1" sqref="K51:K55">
      <formula1>年齢</formula1>
    </dataValidation>
    <dataValidation type="list" allowBlank="1" showInputMessage="1" showErrorMessage="1" promptTitle="当てはまるものに○" sqref="J30:J33">
      <formula1>"○"</formula1>
    </dataValidation>
    <dataValidation type="list" allowBlank="1" showInputMessage="1" showErrorMessage="1" sqref="O34 O40">
      <formula1>"〇"</formula1>
    </dataValidation>
  </dataValidations>
  <printOptions horizontalCentered="1"/>
  <pageMargins left="0.7874015748031497" right="0.5118110236220472" top="0.5905511811023623" bottom="0.4724409448818898" header="0.5118110236220472" footer="0.3937007874015748"/>
  <pageSetup fitToHeight="1" fitToWidth="1" horizontalDpi="600" verticalDpi="600" orientation="portrait" paperSize="9" scale="98"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FZ21"/>
  <sheetViews>
    <sheetView showZeros="0" view="pageBreakPreview" zoomScaleSheetLayoutView="100" zoomScalePageLayoutView="0" workbookViewId="0" topLeftCell="A1">
      <pane xSplit="6" ySplit="3" topLeftCell="G4" activePane="bottomRight" state="frozen"/>
      <selection pane="topLeft" activeCell="F20" sqref="F20"/>
      <selection pane="topRight" activeCell="F20" sqref="F20"/>
      <selection pane="bottomLeft" activeCell="F20" sqref="F20"/>
      <selection pane="bottomRight" activeCell="W18" sqref="W18"/>
    </sheetView>
  </sheetViews>
  <sheetFormatPr defaultColWidth="2.625" defaultRowHeight="13.5"/>
  <cols>
    <col min="1" max="2" width="11.875" style="193" customWidth="1"/>
    <col min="3" max="3" width="7.50390625" style="226" customWidth="1"/>
    <col min="4" max="4" width="4.50390625" style="226" customWidth="1"/>
    <col min="5" max="5" width="9.00390625" style="195" bestFit="1" customWidth="1"/>
    <col min="6" max="6" width="22.75390625" style="193" customWidth="1"/>
    <col min="7" max="82" width="4.125" style="195" customWidth="1"/>
    <col min="83" max="83" width="8.50390625" style="195" bestFit="1" customWidth="1"/>
    <col min="84" max="85" width="4.125" style="195" customWidth="1"/>
    <col min="86" max="86" width="8.50390625" style="195" bestFit="1" customWidth="1"/>
    <col min="87" max="116" width="4.125" style="195" customWidth="1"/>
    <col min="117" max="124" width="4.125" style="232" customWidth="1"/>
    <col min="125" max="182" width="4.125" style="195" customWidth="1"/>
    <col min="183" max="16384" width="2.625" style="195" customWidth="1"/>
  </cols>
  <sheetData>
    <row r="1" spans="7:182" ht="18" customHeight="1" thickBot="1">
      <c r="G1" s="193"/>
      <c r="H1" s="1205" t="s">
        <v>354</v>
      </c>
      <c r="I1" s="1206"/>
      <c r="J1" s="1206"/>
      <c r="K1" s="1206"/>
      <c r="L1" s="1206"/>
      <c r="M1" s="1206"/>
      <c r="N1" s="1206"/>
      <c r="O1" s="1206"/>
      <c r="P1" s="1206"/>
      <c r="Q1" s="1206"/>
      <c r="R1" s="1206"/>
      <c r="S1" s="1206"/>
      <c r="T1" s="1206"/>
      <c r="U1" s="1206"/>
      <c r="V1" s="1206"/>
      <c r="W1" s="1206"/>
      <c r="X1" s="1207"/>
      <c r="Y1" s="1202" t="s">
        <v>406</v>
      </c>
      <c r="Z1" s="1203"/>
      <c r="AA1" s="1203"/>
      <c r="AB1" s="1203"/>
      <c r="AC1" s="1203"/>
      <c r="AD1" s="1203"/>
      <c r="AE1" s="1203"/>
      <c r="AF1" s="1203"/>
      <c r="AG1" s="1203"/>
      <c r="AH1" s="1203"/>
      <c r="AI1" s="1203"/>
      <c r="AJ1" s="1203"/>
      <c r="AK1" s="1203"/>
      <c r="AL1" s="1203"/>
      <c r="AM1" s="1203"/>
      <c r="AN1" s="1203"/>
      <c r="AO1" s="1203"/>
      <c r="AP1" s="1203"/>
      <c r="AQ1" s="1203"/>
      <c r="AR1" s="1203"/>
      <c r="AS1" s="1203"/>
      <c r="AT1" s="1203"/>
      <c r="AU1" s="1203"/>
      <c r="AV1" s="1203"/>
      <c r="AW1" s="1203"/>
      <c r="AX1" s="1203"/>
      <c r="AY1" s="1203"/>
      <c r="AZ1" s="1203"/>
      <c r="BA1" s="1203"/>
      <c r="BB1" s="1203"/>
      <c r="BC1" s="1203"/>
      <c r="BD1" s="1203"/>
      <c r="BE1" s="1203"/>
      <c r="BF1" s="1203"/>
      <c r="BG1" s="1203"/>
      <c r="BH1" s="1203"/>
      <c r="BI1" s="1203"/>
      <c r="BJ1" s="1203"/>
      <c r="BK1" s="1203"/>
      <c r="BL1" s="1203"/>
      <c r="BM1" s="1203"/>
      <c r="BN1" s="1203"/>
      <c r="BO1" s="1203"/>
      <c r="BP1" s="1203"/>
      <c r="BQ1" s="1203"/>
      <c r="BR1" s="1203"/>
      <c r="BS1" s="1203"/>
      <c r="BT1" s="1203"/>
      <c r="BU1" s="1203"/>
      <c r="BV1" s="1203"/>
      <c r="BW1" s="1203"/>
      <c r="BX1" s="1203"/>
      <c r="BY1" s="1203"/>
      <c r="BZ1" s="1203"/>
      <c r="CA1" s="1203"/>
      <c r="CB1" s="1203"/>
      <c r="CC1" s="1203"/>
      <c r="CD1" s="1204"/>
      <c r="CE1" s="1199"/>
      <c r="CF1" s="1200"/>
      <c r="CG1" s="1200"/>
      <c r="CH1" s="1200"/>
      <c r="CI1" s="1200"/>
      <c r="CJ1" s="1200"/>
      <c r="CK1" s="1201"/>
      <c r="CL1" s="1128" t="s">
        <v>425</v>
      </c>
      <c r="CM1" s="1129"/>
      <c r="CN1" s="1129"/>
      <c r="CO1" s="1129"/>
      <c r="CP1" s="1130"/>
      <c r="CQ1" s="1134" t="s">
        <v>422</v>
      </c>
      <c r="CR1" s="1135"/>
      <c r="CS1" s="1135"/>
      <c r="CT1" s="1136"/>
      <c r="CU1" s="1137" t="s">
        <v>118</v>
      </c>
      <c r="CV1" s="1138"/>
      <c r="CW1" s="1139"/>
      <c r="CX1" s="1139"/>
      <c r="CY1" s="1139"/>
      <c r="CZ1" s="1139"/>
      <c r="DA1" s="1139"/>
      <c r="DB1" s="1139"/>
      <c r="DC1" s="1139"/>
      <c r="DD1" s="1139"/>
      <c r="DE1" s="1139"/>
      <c r="DF1" s="1139"/>
      <c r="DG1" s="1139"/>
      <c r="DH1" s="1140"/>
      <c r="DI1" s="1164" t="s">
        <v>348</v>
      </c>
      <c r="DJ1" s="1164"/>
      <c r="DK1" s="1164"/>
      <c r="DL1" s="1165"/>
      <c r="DM1" s="1156" t="s">
        <v>342</v>
      </c>
      <c r="DN1" s="1157"/>
      <c r="DO1" s="1157"/>
      <c r="DP1" s="1158"/>
      <c r="DQ1" s="1159" t="s">
        <v>341</v>
      </c>
      <c r="DR1" s="1160"/>
      <c r="DS1" s="1160"/>
      <c r="DT1" s="1161"/>
      <c r="DU1" s="1166" t="s">
        <v>300</v>
      </c>
      <c r="DV1" s="1164"/>
      <c r="DW1" s="1164"/>
      <c r="DX1" s="1164"/>
      <c r="DY1" s="1164"/>
      <c r="DZ1" s="1164"/>
      <c r="EA1" s="1164"/>
      <c r="EB1" s="1164"/>
      <c r="EC1" s="1164"/>
      <c r="ED1" s="1164"/>
      <c r="EE1" s="1164"/>
      <c r="EF1" s="1164"/>
      <c r="EG1" s="1164"/>
      <c r="EH1" s="1164"/>
      <c r="EI1" s="1164"/>
      <c r="EJ1" s="1164"/>
      <c r="EK1" s="1164"/>
      <c r="EL1" s="1165"/>
      <c r="EM1" s="1159" t="s">
        <v>346</v>
      </c>
      <c r="EN1" s="1160"/>
      <c r="EO1" s="1160"/>
      <c r="EP1" s="1160"/>
      <c r="EQ1" s="1160"/>
      <c r="ER1" s="1160"/>
      <c r="ES1" s="1160"/>
      <c r="ET1" s="1160"/>
      <c r="EU1" s="1160"/>
      <c r="EV1" s="1160"/>
      <c r="EW1" s="1160"/>
      <c r="EX1" s="1160"/>
      <c r="EY1" s="1160"/>
      <c r="EZ1" s="1160"/>
      <c r="FA1" s="1160"/>
      <c r="FB1" s="1160"/>
      <c r="FC1" s="1160"/>
      <c r="FD1" s="1160"/>
      <c r="FE1" s="1160"/>
      <c r="FF1" s="1160"/>
      <c r="FG1" s="1159" t="s">
        <v>347</v>
      </c>
      <c r="FH1" s="1160"/>
      <c r="FI1" s="1160"/>
      <c r="FJ1" s="1160"/>
      <c r="FK1" s="1160"/>
      <c r="FL1" s="1160"/>
      <c r="FM1" s="1160"/>
      <c r="FN1" s="1160"/>
      <c r="FO1" s="1160"/>
      <c r="FP1" s="1160"/>
      <c r="FQ1" s="1160"/>
      <c r="FR1" s="1160"/>
      <c r="FS1" s="1160"/>
      <c r="FT1" s="1160"/>
      <c r="FU1" s="1160"/>
      <c r="FV1" s="1160"/>
      <c r="FW1" s="1160"/>
      <c r="FX1" s="1160"/>
      <c r="FY1" s="1160"/>
      <c r="FZ1" s="1161"/>
    </row>
    <row r="2" spans="1:182" s="232" customFormat="1" ht="14.25" customHeight="1" thickBot="1">
      <c r="A2" s="1195" t="s">
        <v>453</v>
      </c>
      <c r="B2" s="1197" t="s">
        <v>383</v>
      </c>
      <c r="C2" s="1183" t="s">
        <v>264</v>
      </c>
      <c r="D2" s="1184"/>
      <c r="E2" s="1181" t="s">
        <v>265</v>
      </c>
      <c r="F2" s="1177" t="s">
        <v>327</v>
      </c>
      <c r="G2" s="1145" t="s">
        <v>261</v>
      </c>
      <c r="H2" s="1193" t="s">
        <v>266</v>
      </c>
      <c r="I2" s="1179" t="s">
        <v>262</v>
      </c>
      <c r="J2" s="1180"/>
      <c r="K2" s="1180"/>
      <c r="L2" s="1180"/>
      <c r="M2" s="1180"/>
      <c r="N2" s="1180"/>
      <c r="O2" s="1180"/>
      <c r="P2" s="1180"/>
      <c r="Q2" s="1180"/>
      <c r="R2" s="1147" t="s">
        <v>263</v>
      </c>
      <c r="S2" s="1148"/>
      <c r="T2" s="1148"/>
      <c r="U2" s="1148"/>
      <c r="V2" s="1148"/>
      <c r="W2" s="1149"/>
      <c r="X2" s="1208" t="s">
        <v>299</v>
      </c>
      <c r="Y2" s="1150" t="s">
        <v>11</v>
      </c>
      <c r="Z2" s="1151"/>
      <c r="AA2" s="1151"/>
      <c r="AB2" s="1151"/>
      <c r="AC2" s="1151"/>
      <c r="AD2" s="1152"/>
      <c r="AE2" s="1190" t="s">
        <v>12</v>
      </c>
      <c r="AF2" s="1191"/>
      <c r="AG2" s="1191"/>
      <c r="AH2" s="1191"/>
      <c r="AI2" s="1191"/>
      <c r="AJ2" s="1191"/>
      <c r="AK2" s="1192"/>
      <c r="AL2" s="1192"/>
      <c r="AM2" s="1192"/>
      <c r="AN2" s="1150" t="s">
        <v>10</v>
      </c>
      <c r="AO2" s="1151"/>
      <c r="AP2" s="1151"/>
      <c r="AQ2" s="1151"/>
      <c r="AR2" s="1151"/>
      <c r="AS2" s="1151"/>
      <c r="AT2" s="1151"/>
      <c r="AU2" s="1152"/>
      <c r="AV2" s="1190" t="s">
        <v>84</v>
      </c>
      <c r="AW2" s="1191"/>
      <c r="AX2" s="1191"/>
      <c r="AY2" s="1191"/>
      <c r="AZ2" s="1191"/>
      <c r="BA2" s="1191"/>
      <c r="BB2" s="1191"/>
      <c r="BC2" s="1191"/>
      <c r="BD2" s="1192"/>
      <c r="BE2" s="1192"/>
      <c r="BF2" s="1192"/>
      <c r="BG2" s="1192"/>
      <c r="BH2" s="1192"/>
      <c r="BI2" s="1192"/>
      <c r="BJ2" s="1150" t="s">
        <v>14</v>
      </c>
      <c r="BK2" s="1151"/>
      <c r="BL2" s="1151"/>
      <c r="BM2" s="1151"/>
      <c r="BN2" s="1152"/>
      <c r="BO2" s="1150" t="s">
        <v>15</v>
      </c>
      <c r="BP2" s="1151"/>
      <c r="BQ2" s="1151"/>
      <c r="BR2" s="1151"/>
      <c r="BS2" s="1152"/>
      <c r="BT2" s="1190" t="s">
        <v>326</v>
      </c>
      <c r="BU2" s="1191"/>
      <c r="BV2" s="1191"/>
      <c r="BW2" s="1191"/>
      <c r="BX2" s="1191"/>
      <c r="BY2" s="1191"/>
      <c r="BZ2" s="1191"/>
      <c r="CA2" s="1191"/>
      <c r="CB2" s="1192"/>
      <c r="CC2" s="1192"/>
      <c r="CD2" s="1192"/>
      <c r="CE2" s="1153"/>
      <c r="CF2" s="1154"/>
      <c r="CG2" s="1154"/>
      <c r="CH2" s="1154"/>
      <c r="CI2" s="1154"/>
      <c r="CJ2" s="1154"/>
      <c r="CK2" s="1155"/>
      <c r="CL2" s="1131"/>
      <c r="CM2" s="1132"/>
      <c r="CN2" s="1132"/>
      <c r="CO2" s="1132"/>
      <c r="CP2" s="1133"/>
      <c r="CQ2" s="1134"/>
      <c r="CR2" s="1135"/>
      <c r="CS2" s="1135"/>
      <c r="CT2" s="1136"/>
      <c r="CU2" s="1141" t="s">
        <v>434</v>
      </c>
      <c r="CV2" s="1142"/>
      <c r="CW2" s="1143"/>
      <c r="CX2" s="1143"/>
      <c r="CY2" s="1143"/>
      <c r="CZ2" s="1143"/>
      <c r="DA2" s="1144"/>
      <c r="DB2" s="1141" t="s">
        <v>435</v>
      </c>
      <c r="DC2" s="1142"/>
      <c r="DD2" s="1143"/>
      <c r="DE2" s="1143"/>
      <c r="DF2" s="1143"/>
      <c r="DG2" s="1143"/>
      <c r="DH2" s="1144"/>
      <c r="DI2" s="1172" t="s">
        <v>324</v>
      </c>
      <c r="DJ2" s="1173"/>
      <c r="DK2" s="1188" t="s">
        <v>325</v>
      </c>
      <c r="DL2" s="1189"/>
      <c r="DM2" s="1176" t="s">
        <v>343</v>
      </c>
      <c r="DN2" s="1174"/>
      <c r="DO2" s="1174" t="s">
        <v>323</v>
      </c>
      <c r="DP2" s="1175"/>
      <c r="DQ2" s="1176" t="s">
        <v>344</v>
      </c>
      <c r="DR2" s="1174"/>
      <c r="DS2" s="1174" t="s">
        <v>345</v>
      </c>
      <c r="DT2" s="1175"/>
      <c r="DU2" s="1162" t="s">
        <v>301</v>
      </c>
      <c r="DV2" s="1163"/>
      <c r="DW2" s="1163" t="s">
        <v>302</v>
      </c>
      <c r="DX2" s="1163"/>
      <c r="DY2" s="1163" t="s">
        <v>303</v>
      </c>
      <c r="DZ2" s="1163"/>
      <c r="EA2" s="1163" t="s">
        <v>304</v>
      </c>
      <c r="EB2" s="1163"/>
      <c r="EC2" s="1163" t="s">
        <v>305</v>
      </c>
      <c r="ED2" s="1163"/>
      <c r="EE2" s="1163" t="s">
        <v>306</v>
      </c>
      <c r="EF2" s="1163"/>
      <c r="EG2" s="1163" t="s">
        <v>307</v>
      </c>
      <c r="EH2" s="1163"/>
      <c r="EI2" s="1163" t="s">
        <v>308</v>
      </c>
      <c r="EJ2" s="1163"/>
      <c r="EK2" s="1163" t="s">
        <v>309</v>
      </c>
      <c r="EL2" s="1169"/>
      <c r="EM2" s="1167" t="s">
        <v>319</v>
      </c>
      <c r="EN2" s="1168"/>
      <c r="EO2" s="1170" t="s">
        <v>310</v>
      </c>
      <c r="EP2" s="1167"/>
      <c r="EQ2" s="1167" t="s">
        <v>311</v>
      </c>
      <c r="ER2" s="1167"/>
      <c r="ES2" s="1167" t="s">
        <v>312</v>
      </c>
      <c r="ET2" s="1167"/>
      <c r="EU2" s="1167" t="s">
        <v>313</v>
      </c>
      <c r="EV2" s="1167"/>
      <c r="EW2" s="1167" t="s">
        <v>314</v>
      </c>
      <c r="EX2" s="1167"/>
      <c r="EY2" s="1167" t="s">
        <v>315</v>
      </c>
      <c r="EZ2" s="1167"/>
      <c r="FA2" s="1167" t="s">
        <v>316</v>
      </c>
      <c r="FB2" s="1167"/>
      <c r="FC2" s="1167" t="s">
        <v>317</v>
      </c>
      <c r="FD2" s="1167"/>
      <c r="FE2" s="1167" t="s">
        <v>318</v>
      </c>
      <c r="FF2" s="1187"/>
      <c r="FG2" s="1170" t="s">
        <v>319</v>
      </c>
      <c r="FH2" s="1168"/>
      <c r="FI2" s="1171" t="s">
        <v>320</v>
      </c>
      <c r="FJ2" s="1167"/>
      <c r="FK2" s="1167" t="s">
        <v>205</v>
      </c>
      <c r="FL2" s="1167"/>
      <c r="FM2" s="1167" t="s">
        <v>206</v>
      </c>
      <c r="FN2" s="1167"/>
      <c r="FO2" s="1167" t="s">
        <v>207</v>
      </c>
      <c r="FP2" s="1167"/>
      <c r="FQ2" s="1167" t="s">
        <v>208</v>
      </c>
      <c r="FR2" s="1167"/>
      <c r="FS2" s="1167" t="s">
        <v>209</v>
      </c>
      <c r="FT2" s="1167"/>
      <c r="FU2" s="1167" t="s">
        <v>321</v>
      </c>
      <c r="FV2" s="1167"/>
      <c r="FW2" s="1167" t="s">
        <v>313</v>
      </c>
      <c r="FX2" s="1167"/>
      <c r="FY2" s="1167" t="s">
        <v>322</v>
      </c>
      <c r="FZ2" s="1168"/>
    </row>
    <row r="3" spans="1:182" ht="112.5" customHeight="1" thickBot="1">
      <c r="A3" s="1196"/>
      <c r="B3" s="1198"/>
      <c r="C3" s="1185"/>
      <c r="D3" s="1186"/>
      <c r="E3" s="1182"/>
      <c r="F3" s="1178"/>
      <c r="G3" s="1146"/>
      <c r="H3" s="1194"/>
      <c r="I3" s="240" t="s">
        <v>205</v>
      </c>
      <c r="J3" s="241" t="s">
        <v>206</v>
      </c>
      <c r="K3" s="241" t="s">
        <v>207</v>
      </c>
      <c r="L3" s="241" t="s">
        <v>208</v>
      </c>
      <c r="M3" s="241" t="s">
        <v>209</v>
      </c>
      <c r="N3" s="241" t="s">
        <v>267</v>
      </c>
      <c r="O3" s="242" t="s">
        <v>268</v>
      </c>
      <c r="P3" s="242" t="s">
        <v>269</v>
      </c>
      <c r="Q3" s="243" t="s">
        <v>270</v>
      </c>
      <c r="R3" s="244" t="s">
        <v>271</v>
      </c>
      <c r="S3" s="245" t="s">
        <v>272</v>
      </c>
      <c r="T3" s="245" t="s">
        <v>273</v>
      </c>
      <c r="U3" s="245" t="s">
        <v>328</v>
      </c>
      <c r="V3" s="245" t="s">
        <v>274</v>
      </c>
      <c r="W3" s="246" t="s">
        <v>329</v>
      </c>
      <c r="X3" s="1209"/>
      <c r="Y3" s="247" t="s">
        <v>275</v>
      </c>
      <c r="Z3" s="248" t="s">
        <v>330</v>
      </c>
      <c r="AA3" s="248" t="s">
        <v>331</v>
      </c>
      <c r="AB3" s="248" t="s">
        <v>332</v>
      </c>
      <c r="AC3" s="248" t="s">
        <v>333</v>
      </c>
      <c r="AD3" s="249" t="s">
        <v>276</v>
      </c>
      <c r="AE3" s="250" t="s">
        <v>277</v>
      </c>
      <c r="AF3" s="251" t="s">
        <v>278</v>
      </c>
      <c r="AG3" s="251" t="s">
        <v>279</v>
      </c>
      <c r="AH3" s="251" t="s">
        <v>280</v>
      </c>
      <c r="AI3" s="252" t="s">
        <v>281</v>
      </c>
      <c r="AJ3" s="253" t="s">
        <v>512</v>
      </c>
      <c r="AK3" s="198" t="s">
        <v>283</v>
      </c>
      <c r="AL3" s="254" t="s">
        <v>284</v>
      </c>
      <c r="AM3" s="199" t="s">
        <v>285</v>
      </c>
      <c r="AN3" s="255" t="s">
        <v>281</v>
      </c>
      <c r="AO3" s="256" t="s">
        <v>286</v>
      </c>
      <c r="AP3" s="256" t="s">
        <v>287</v>
      </c>
      <c r="AQ3" s="256" t="s">
        <v>288</v>
      </c>
      <c r="AR3" s="256" t="s">
        <v>289</v>
      </c>
      <c r="AS3" s="256" t="s">
        <v>290</v>
      </c>
      <c r="AT3" s="256" t="s">
        <v>291</v>
      </c>
      <c r="AU3" s="257" t="s">
        <v>292</v>
      </c>
      <c r="AV3" s="258" t="s">
        <v>281</v>
      </c>
      <c r="AW3" s="259" t="s">
        <v>286</v>
      </c>
      <c r="AX3" s="259" t="s">
        <v>287</v>
      </c>
      <c r="AY3" s="259" t="s">
        <v>288</v>
      </c>
      <c r="AZ3" s="259" t="s">
        <v>289</v>
      </c>
      <c r="BA3" s="259" t="s">
        <v>290</v>
      </c>
      <c r="BB3" s="259" t="s">
        <v>291</v>
      </c>
      <c r="BC3" s="260" t="s">
        <v>292</v>
      </c>
      <c r="BD3" s="261" t="s">
        <v>455</v>
      </c>
      <c r="BE3" s="262" t="s">
        <v>456</v>
      </c>
      <c r="BF3" s="262" t="s">
        <v>457</v>
      </c>
      <c r="BG3" s="262" t="s">
        <v>459</v>
      </c>
      <c r="BH3" s="262" t="s">
        <v>466</v>
      </c>
      <c r="BI3" s="263" t="s">
        <v>293</v>
      </c>
      <c r="BJ3" s="200" t="s">
        <v>88</v>
      </c>
      <c r="BK3" s="201" t="s">
        <v>89</v>
      </c>
      <c r="BL3" s="202" t="s">
        <v>90</v>
      </c>
      <c r="BM3" s="264" t="s">
        <v>294</v>
      </c>
      <c r="BN3" s="203" t="s">
        <v>41</v>
      </c>
      <c r="BO3" s="200" t="s">
        <v>407</v>
      </c>
      <c r="BP3" s="201" t="s">
        <v>296</v>
      </c>
      <c r="BQ3" s="202" t="s">
        <v>102</v>
      </c>
      <c r="BR3" s="264" t="s">
        <v>465</v>
      </c>
      <c r="BS3" s="542"/>
      <c r="BT3" s="265" t="s">
        <v>281</v>
      </c>
      <c r="BU3" s="266" t="s">
        <v>286</v>
      </c>
      <c r="BV3" s="266" t="s">
        <v>287</v>
      </c>
      <c r="BW3" s="266" t="s">
        <v>288</v>
      </c>
      <c r="BX3" s="266" t="s">
        <v>289</v>
      </c>
      <c r="BY3" s="266" t="s">
        <v>290</v>
      </c>
      <c r="BZ3" s="266" t="s">
        <v>291</v>
      </c>
      <c r="CA3" s="267" t="s">
        <v>292</v>
      </c>
      <c r="CB3" s="268" t="s">
        <v>297</v>
      </c>
      <c r="CC3" s="269" t="s">
        <v>298</v>
      </c>
      <c r="CD3" s="270" t="s">
        <v>293</v>
      </c>
      <c r="CE3" s="204"/>
      <c r="CF3" s="271"/>
      <c r="CG3" s="271"/>
      <c r="CH3" s="271"/>
      <c r="CI3" s="271"/>
      <c r="CJ3" s="271"/>
      <c r="CK3" s="272"/>
      <c r="CL3" s="273" t="s">
        <v>417</v>
      </c>
      <c r="CM3" s="274" t="s">
        <v>416</v>
      </c>
      <c r="CN3" s="274" t="s">
        <v>410</v>
      </c>
      <c r="CO3" s="274" t="s">
        <v>411</v>
      </c>
      <c r="CP3" s="275" t="s">
        <v>412</v>
      </c>
      <c r="CQ3" s="273" t="s">
        <v>428</v>
      </c>
      <c r="CR3" s="274" t="s">
        <v>427</v>
      </c>
      <c r="CS3" s="274" t="s">
        <v>426</v>
      </c>
      <c r="CT3" s="275" t="s">
        <v>412</v>
      </c>
      <c r="CU3" s="276" t="s">
        <v>436</v>
      </c>
      <c r="CV3" s="385" t="s">
        <v>454</v>
      </c>
      <c r="CW3" s="277" t="s">
        <v>437</v>
      </c>
      <c r="CX3" s="278" t="s">
        <v>438</v>
      </c>
      <c r="CY3" s="278" t="s">
        <v>439</v>
      </c>
      <c r="CZ3" s="278" t="s">
        <v>440</v>
      </c>
      <c r="DA3" s="279" t="s">
        <v>441</v>
      </c>
      <c r="DB3" s="276" t="s">
        <v>436</v>
      </c>
      <c r="DC3" s="385" t="s">
        <v>454</v>
      </c>
      <c r="DD3" s="277" t="s">
        <v>437</v>
      </c>
      <c r="DE3" s="278" t="s">
        <v>438</v>
      </c>
      <c r="DF3" s="278" t="s">
        <v>439</v>
      </c>
      <c r="DG3" s="278" t="s">
        <v>440</v>
      </c>
      <c r="DH3" s="279" t="s">
        <v>441</v>
      </c>
      <c r="DI3" s="280" t="s">
        <v>37</v>
      </c>
      <c r="DJ3" s="281" t="s">
        <v>147</v>
      </c>
      <c r="DK3" s="282" t="s">
        <v>37</v>
      </c>
      <c r="DL3" s="283" t="s">
        <v>147</v>
      </c>
      <c r="DM3" s="284" t="s">
        <v>37</v>
      </c>
      <c r="DN3" s="281" t="s">
        <v>147</v>
      </c>
      <c r="DO3" s="280" t="s">
        <v>37</v>
      </c>
      <c r="DP3" s="281" t="s">
        <v>147</v>
      </c>
      <c r="DQ3" s="282" t="s">
        <v>37</v>
      </c>
      <c r="DR3" s="283" t="s">
        <v>147</v>
      </c>
      <c r="DS3" s="282" t="s">
        <v>37</v>
      </c>
      <c r="DT3" s="285" t="s">
        <v>147</v>
      </c>
      <c r="DU3" s="280" t="s">
        <v>37</v>
      </c>
      <c r="DV3" s="281" t="s">
        <v>147</v>
      </c>
      <c r="DW3" s="282" t="s">
        <v>37</v>
      </c>
      <c r="DX3" s="283" t="s">
        <v>147</v>
      </c>
      <c r="DY3" s="282" t="s">
        <v>37</v>
      </c>
      <c r="DZ3" s="281" t="s">
        <v>147</v>
      </c>
      <c r="EA3" s="280" t="s">
        <v>37</v>
      </c>
      <c r="EB3" s="281" t="s">
        <v>147</v>
      </c>
      <c r="EC3" s="282" t="s">
        <v>37</v>
      </c>
      <c r="ED3" s="283" t="s">
        <v>147</v>
      </c>
      <c r="EE3" s="282" t="s">
        <v>37</v>
      </c>
      <c r="EF3" s="281" t="s">
        <v>147</v>
      </c>
      <c r="EG3" s="280" t="s">
        <v>37</v>
      </c>
      <c r="EH3" s="281" t="s">
        <v>147</v>
      </c>
      <c r="EI3" s="282" t="s">
        <v>37</v>
      </c>
      <c r="EJ3" s="283" t="s">
        <v>147</v>
      </c>
      <c r="EK3" s="282" t="s">
        <v>37</v>
      </c>
      <c r="EL3" s="285" t="s">
        <v>147</v>
      </c>
      <c r="EM3" s="282" t="s">
        <v>37</v>
      </c>
      <c r="EN3" s="285" t="s">
        <v>147</v>
      </c>
      <c r="EO3" s="280" t="s">
        <v>37</v>
      </c>
      <c r="EP3" s="281" t="s">
        <v>147</v>
      </c>
      <c r="EQ3" s="282" t="s">
        <v>37</v>
      </c>
      <c r="ER3" s="283" t="s">
        <v>147</v>
      </c>
      <c r="ES3" s="282" t="s">
        <v>37</v>
      </c>
      <c r="ET3" s="281" t="s">
        <v>147</v>
      </c>
      <c r="EU3" s="280" t="s">
        <v>37</v>
      </c>
      <c r="EV3" s="285" t="s">
        <v>147</v>
      </c>
      <c r="EW3" s="284" t="s">
        <v>37</v>
      </c>
      <c r="EX3" s="286" t="s">
        <v>147</v>
      </c>
      <c r="EY3" s="282" t="s">
        <v>37</v>
      </c>
      <c r="EZ3" s="281" t="s">
        <v>147</v>
      </c>
      <c r="FA3" s="282" t="s">
        <v>37</v>
      </c>
      <c r="FB3" s="281" t="s">
        <v>147</v>
      </c>
      <c r="FC3" s="282" t="s">
        <v>37</v>
      </c>
      <c r="FD3" s="281" t="s">
        <v>147</v>
      </c>
      <c r="FE3" s="282" t="s">
        <v>37</v>
      </c>
      <c r="FF3" s="287" t="s">
        <v>147</v>
      </c>
      <c r="FG3" s="284" t="s">
        <v>37</v>
      </c>
      <c r="FH3" s="285" t="s">
        <v>147</v>
      </c>
      <c r="FI3" s="284" t="s">
        <v>37</v>
      </c>
      <c r="FJ3" s="281" t="s">
        <v>147</v>
      </c>
      <c r="FK3" s="282" t="s">
        <v>37</v>
      </c>
      <c r="FL3" s="281" t="s">
        <v>147</v>
      </c>
      <c r="FM3" s="282" t="s">
        <v>37</v>
      </c>
      <c r="FN3" s="281" t="s">
        <v>147</v>
      </c>
      <c r="FO3" s="282" t="s">
        <v>37</v>
      </c>
      <c r="FP3" s="281" t="s">
        <v>147</v>
      </c>
      <c r="FQ3" s="282" t="s">
        <v>37</v>
      </c>
      <c r="FR3" s="281" t="s">
        <v>147</v>
      </c>
      <c r="FS3" s="282" t="s">
        <v>37</v>
      </c>
      <c r="FT3" s="281" t="s">
        <v>147</v>
      </c>
      <c r="FU3" s="282" t="s">
        <v>37</v>
      </c>
      <c r="FV3" s="281" t="s">
        <v>147</v>
      </c>
      <c r="FW3" s="282" t="s">
        <v>37</v>
      </c>
      <c r="FX3" s="281" t="s">
        <v>147</v>
      </c>
      <c r="FY3" s="282" t="s">
        <v>37</v>
      </c>
      <c r="FZ3" s="285" t="s">
        <v>147</v>
      </c>
    </row>
    <row r="4" spans="1:182" ht="19.5" customHeight="1">
      <c r="A4" s="781">
        <f>'表紙'!$G$12</f>
        <v>0</v>
      </c>
      <c r="B4" s="616">
        <f>'表紙'!$G$14</f>
        <v>0</v>
      </c>
      <c r="C4" s="790">
        <f>'表紙'!$G$18</f>
        <v>0</v>
      </c>
      <c r="D4" s="618" t="e">
        <f>VLOOKUP(C4,リスト!$A$3:$B$9,2,FALSE)</f>
        <v>#N/A</v>
      </c>
      <c r="E4" s="224" t="s">
        <v>91</v>
      </c>
      <c r="F4" s="704">
        <f>'表紙'!$G$16</f>
        <v>0</v>
      </c>
      <c r="G4" s="705">
        <f>'弱視'!P6</f>
        <v>0</v>
      </c>
      <c r="H4" s="705">
        <f>'弱視'!K6</f>
        <v>0</v>
      </c>
      <c r="I4" s="222" t="e">
        <f>IF($D4=1,'弱視'!$E$6,"")</f>
        <v>#N/A</v>
      </c>
      <c r="J4" s="224" t="e">
        <f>IF($D4=1,'弱視'!$F$6,"")</f>
        <v>#N/A</v>
      </c>
      <c r="K4" s="224" t="e">
        <f>IF($D4=1,'弱視'!$G$6,"")</f>
        <v>#N/A</v>
      </c>
      <c r="L4" s="224" t="e">
        <f>IF($D4=1,'弱視'!$H$6,"")</f>
        <v>#N/A</v>
      </c>
      <c r="M4" s="224" t="e">
        <f>IF($D4=1,'弱視'!$I$6,"")</f>
        <v>#N/A</v>
      </c>
      <c r="N4" s="224" t="e">
        <f>IF($D4=1,'弱視'!$J$6,"")</f>
        <v>#N/A</v>
      </c>
      <c r="O4" s="224" t="e">
        <f>IF($D$4=2,'弱視'!$E$6,"")</f>
        <v>#N/A</v>
      </c>
      <c r="P4" s="224" t="e">
        <f>IF($D$4=2,'弱視'!$F$6,"")</f>
        <v>#N/A</v>
      </c>
      <c r="Q4" s="706" t="e">
        <f>IF($D$4=2,'弱視'!$G$6,"")</f>
        <v>#N/A</v>
      </c>
      <c r="R4" s="619">
        <f aca="true" t="shared" si="0" ref="R4:R10">IF(H4=1,1,"")</f>
      </c>
      <c r="S4" s="620">
        <f aca="true" t="shared" si="1" ref="S4:S10">IF(H4=2,1,"")</f>
      </c>
      <c r="T4" s="620">
        <f aca="true" t="shared" si="2" ref="T4:T10">IF(H4=3,1,"")</f>
      </c>
      <c r="U4" s="620">
        <f aca="true" t="shared" si="3" ref="U4:U10">IF(AND(H4&gt;=4,H4&lt;=6),1,"")</f>
      </c>
      <c r="V4" s="620">
        <f aca="true" t="shared" si="4" ref="V4:V10">IF(AND(H4&gt;=7,H4&lt;=8),1,"")</f>
      </c>
      <c r="W4" s="621">
        <f aca="true" t="shared" si="5" ref="W4:W10">IF(H4&gt;=9,1,"")</f>
      </c>
      <c r="X4" s="617">
        <f>'弱視'!V6</f>
      </c>
      <c r="Y4" s="707">
        <f>'弱視'!$K7</f>
        <v>0</v>
      </c>
      <c r="Z4" s="708">
        <f>'弱視'!$K8</f>
        <v>0</v>
      </c>
      <c r="AA4" s="708">
        <f>'弱視'!$K9</f>
        <v>0</v>
      </c>
      <c r="AB4" s="708">
        <f>'弱視'!$K10</f>
        <v>0</v>
      </c>
      <c r="AC4" s="708">
        <f>'弱視'!$K11</f>
        <v>0</v>
      </c>
      <c r="AD4" s="709">
        <f>'弱視'!$K12</f>
        <v>0</v>
      </c>
      <c r="AE4" s="710"/>
      <c r="AF4" s="711"/>
      <c r="AG4" s="711"/>
      <c r="AH4" s="711"/>
      <c r="AI4" s="711"/>
      <c r="AJ4" s="712"/>
      <c r="AK4" s="710"/>
      <c r="AL4" s="711"/>
      <c r="AM4" s="712"/>
      <c r="AN4" s="713"/>
      <c r="AO4" s="714"/>
      <c r="AP4" s="714"/>
      <c r="AQ4" s="714"/>
      <c r="AR4" s="714"/>
      <c r="AS4" s="714"/>
      <c r="AT4" s="714"/>
      <c r="AU4" s="715"/>
      <c r="AV4" s="713"/>
      <c r="AW4" s="714"/>
      <c r="AX4" s="714"/>
      <c r="AY4" s="714"/>
      <c r="AZ4" s="714"/>
      <c r="BA4" s="714"/>
      <c r="BB4" s="714"/>
      <c r="BC4" s="715"/>
      <c r="BD4" s="713"/>
      <c r="BE4" s="714"/>
      <c r="BF4" s="714"/>
      <c r="BG4" s="714"/>
      <c r="BH4" s="714"/>
      <c r="BI4" s="715"/>
      <c r="BJ4" s="713"/>
      <c r="BK4" s="714"/>
      <c r="BL4" s="714"/>
      <c r="BM4" s="714"/>
      <c r="BN4" s="715"/>
      <c r="BO4" s="713"/>
      <c r="BP4" s="714"/>
      <c r="BQ4" s="714"/>
      <c r="BR4" s="714"/>
      <c r="BS4" s="716"/>
      <c r="BT4" s="713"/>
      <c r="BU4" s="714"/>
      <c r="BV4" s="714"/>
      <c r="BW4" s="714"/>
      <c r="BX4" s="714"/>
      <c r="BY4" s="714"/>
      <c r="BZ4" s="714"/>
      <c r="CA4" s="715"/>
      <c r="CB4" s="713"/>
      <c r="CC4" s="714"/>
      <c r="CD4" s="715"/>
      <c r="CE4" s="710"/>
      <c r="CF4" s="711"/>
      <c r="CG4" s="711"/>
      <c r="CH4" s="711"/>
      <c r="CI4" s="711"/>
      <c r="CJ4" s="711"/>
      <c r="CK4" s="712"/>
      <c r="CL4" s="386">
        <f>IF('弱視'!N16="○",1,"")</f>
      </c>
      <c r="CM4" s="387">
        <f>IF('弱視'!N17="○",1,"")</f>
      </c>
      <c r="CN4" s="387">
        <f>IF('弱視'!N18="○",1,"")</f>
      </c>
      <c r="CO4" s="387">
        <f>IF('弱視'!N19="○",1,"")</f>
      </c>
      <c r="CP4" s="388">
        <f>IF('弱視'!N20="○",1,"")</f>
      </c>
      <c r="CQ4" s="386">
        <f>IF('弱視'!J25="○",1,"")</f>
      </c>
      <c r="CR4" s="387">
        <f>IF('弱視'!J26="○",1,"")</f>
      </c>
      <c r="CS4" s="387">
        <f>IF('弱視'!J27="○",1,"")</f>
      </c>
      <c r="CT4" s="388">
        <f>IF('弱視'!J28="○",1,"")</f>
      </c>
      <c r="CU4" s="386">
        <f>IF('弱視'!S29="○",1,"")</f>
      </c>
      <c r="CV4" s="404">
        <f>IF(SUM(CW4:DA4)&gt;0,1,"")</f>
      </c>
      <c r="CW4" s="389">
        <f>IF('弱視'!S30="○",1,"")</f>
      </c>
      <c r="CX4" s="390">
        <f>IF('弱視'!S31="○",1,"")</f>
      </c>
      <c r="CY4" s="390">
        <f>IF('弱視'!S32="○",1,"")</f>
      </c>
      <c r="CZ4" s="390">
        <f>IF('弱視'!S33="○",1,"")</f>
      </c>
      <c r="DA4" s="391">
        <f>IF('弱視'!S34="○",1,"")</f>
      </c>
      <c r="DB4" s="386">
        <f>IF('弱視'!S35="○",1,"")</f>
      </c>
      <c r="DC4" s="404">
        <f>IF(SUM(DD4:DH4)&gt;0,1,"")</f>
      </c>
      <c r="DD4" s="389">
        <f>IF('弱視'!S36="○",1,"")</f>
      </c>
      <c r="DE4" s="390">
        <f>IF('弱視'!S37="○",1,"")</f>
      </c>
      <c r="DF4" s="390">
        <f>IF('弱視'!S38="○",1,"")</f>
      </c>
      <c r="DG4" s="390">
        <f>IF('弱視'!S39="○",1,"")</f>
      </c>
      <c r="DH4" s="391">
        <f>IF('弱視'!S40="○",1,"")</f>
      </c>
      <c r="DI4" s="597"/>
      <c r="DJ4" s="598"/>
      <c r="DK4" s="599"/>
      <c r="DL4" s="600"/>
      <c r="DM4" s="601"/>
      <c r="DN4" s="598"/>
      <c r="DO4" s="597"/>
      <c r="DP4" s="598"/>
      <c r="DQ4" s="599"/>
      <c r="DR4" s="597"/>
      <c r="DS4" s="599"/>
      <c r="DT4" s="602"/>
      <c r="DU4" s="717"/>
      <c r="DV4" s="598"/>
      <c r="DW4" s="599"/>
      <c r="DX4" s="597"/>
      <c r="DY4" s="599"/>
      <c r="DZ4" s="598"/>
      <c r="EA4" s="597"/>
      <c r="EB4" s="598"/>
      <c r="EC4" s="599"/>
      <c r="ED4" s="597"/>
      <c r="EE4" s="599"/>
      <c r="EF4" s="598"/>
      <c r="EG4" s="597"/>
      <c r="EH4" s="598"/>
      <c r="EI4" s="599"/>
      <c r="EJ4" s="597"/>
      <c r="EK4" s="599"/>
      <c r="EL4" s="602"/>
      <c r="EM4" s="601"/>
      <c r="EN4" s="602"/>
      <c r="EO4" s="597"/>
      <c r="EP4" s="598"/>
      <c r="EQ4" s="599"/>
      <c r="ER4" s="597"/>
      <c r="ES4" s="599"/>
      <c r="ET4" s="598"/>
      <c r="EU4" s="597"/>
      <c r="EV4" s="602"/>
      <c r="EW4" s="601"/>
      <c r="EX4" s="718"/>
      <c r="EY4" s="599"/>
      <c r="EZ4" s="598"/>
      <c r="FA4" s="599"/>
      <c r="FB4" s="598"/>
      <c r="FC4" s="599"/>
      <c r="FD4" s="598"/>
      <c r="FE4" s="599"/>
      <c r="FF4" s="719"/>
      <c r="FG4" s="601"/>
      <c r="FH4" s="598"/>
      <c r="FI4" s="601"/>
      <c r="FJ4" s="598"/>
      <c r="FK4" s="599"/>
      <c r="FL4" s="598"/>
      <c r="FM4" s="599"/>
      <c r="FN4" s="598"/>
      <c r="FO4" s="599"/>
      <c r="FP4" s="598"/>
      <c r="FQ4" s="599"/>
      <c r="FR4" s="598"/>
      <c r="FS4" s="599"/>
      <c r="FT4" s="598"/>
      <c r="FU4" s="599"/>
      <c r="FV4" s="598"/>
      <c r="FW4" s="599"/>
      <c r="FX4" s="598"/>
      <c r="FY4" s="599"/>
      <c r="FZ4" s="602"/>
    </row>
    <row r="5" spans="1:182" ht="19.5" customHeight="1">
      <c r="A5" s="720">
        <f>'表紙'!$G$12</f>
        <v>0</v>
      </c>
      <c r="B5" s="720">
        <f>'表紙'!$G$14</f>
        <v>0</v>
      </c>
      <c r="C5" s="791">
        <f>'表紙'!$G$18</f>
        <v>0</v>
      </c>
      <c r="D5" s="289" t="e">
        <f>VLOOKUP(C5,リスト!$A$3:$B$9,2,FALSE)</f>
        <v>#N/A</v>
      </c>
      <c r="E5" s="615" t="s">
        <v>98</v>
      </c>
      <c r="F5" s="721">
        <f>'表紙'!$G$16</f>
        <v>0</v>
      </c>
      <c r="G5" s="722">
        <f>'難聴'!P6</f>
        <v>0</v>
      </c>
      <c r="H5" s="722">
        <f>'難聴'!K6</f>
        <v>0</v>
      </c>
      <c r="I5" s="723" t="e">
        <f>IF($D$5=1,'難聴'!$E$6,"")</f>
        <v>#N/A</v>
      </c>
      <c r="J5" s="615" t="e">
        <f>IF($D$5=1,'難聴'!$F$6,"")</f>
        <v>#N/A</v>
      </c>
      <c r="K5" s="615" t="e">
        <f>IF($D$5=1,'難聴'!$G$6,"")</f>
        <v>#N/A</v>
      </c>
      <c r="L5" s="615" t="e">
        <f>IF($D$5=1,'難聴'!$H$6,"")</f>
        <v>#N/A</v>
      </c>
      <c r="M5" s="615" t="e">
        <f>IF($D$5=1,'難聴'!$I$6,"")</f>
        <v>#N/A</v>
      </c>
      <c r="N5" s="615" t="e">
        <f>IF($D$5=1,'難聴'!$J$6,"")</f>
        <v>#N/A</v>
      </c>
      <c r="O5" s="615" t="e">
        <f>IF($D$5=2,'難聴'!$E$6,"")</f>
        <v>#N/A</v>
      </c>
      <c r="P5" s="615" t="e">
        <f>IF($D$5=2,'難聴'!$F$6,"")</f>
        <v>#N/A</v>
      </c>
      <c r="Q5" s="724" t="e">
        <f>IF($D$5=2,'難聴'!$G$6,"")</f>
        <v>#N/A</v>
      </c>
      <c r="R5" s="725">
        <f t="shared" si="0"/>
      </c>
      <c r="S5" s="726">
        <f t="shared" si="1"/>
      </c>
      <c r="T5" s="726">
        <f t="shared" si="2"/>
      </c>
      <c r="U5" s="726">
        <f t="shared" si="3"/>
      </c>
      <c r="V5" s="726">
        <f t="shared" si="4"/>
      </c>
      <c r="W5" s="727">
        <f t="shared" si="5"/>
      </c>
      <c r="X5" s="562">
        <f>'難聴'!V6</f>
      </c>
      <c r="Y5" s="728"/>
      <c r="Z5" s="729"/>
      <c r="AA5" s="729"/>
      <c r="AB5" s="729"/>
      <c r="AC5" s="729"/>
      <c r="AD5" s="730"/>
      <c r="AE5" s="288">
        <f>'難聴'!$K$7</f>
        <v>0</v>
      </c>
      <c r="AF5" s="289">
        <f>'難聴'!$K$8</f>
        <v>0</v>
      </c>
      <c r="AG5" s="289">
        <f>'難聴'!$K$9</f>
        <v>0</v>
      </c>
      <c r="AH5" s="289">
        <f>'難聴'!$K$10</f>
        <v>0</v>
      </c>
      <c r="AI5" s="289">
        <f>'難聴'!$K$11</f>
        <v>0</v>
      </c>
      <c r="AJ5" s="290">
        <f>'難聴'!$K$12</f>
        <v>0</v>
      </c>
      <c r="AK5" s="288">
        <f>'難聴'!$P$8</f>
        <v>0</v>
      </c>
      <c r="AL5" s="289">
        <f>'難聴'!$P$9</f>
        <v>0</v>
      </c>
      <c r="AM5" s="290">
        <f>'難聴'!$P$13</f>
        <v>0</v>
      </c>
      <c r="AN5" s="731"/>
      <c r="AO5" s="732"/>
      <c r="AP5" s="732"/>
      <c r="AQ5" s="732"/>
      <c r="AR5" s="732"/>
      <c r="AS5" s="732"/>
      <c r="AT5" s="732"/>
      <c r="AU5" s="733"/>
      <c r="AV5" s="731"/>
      <c r="AW5" s="732"/>
      <c r="AX5" s="732"/>
      <c r="AY5" s="732"/>
      <c r="AZ5" s="732"/>
      <c r="BA5" s="732"/>
      <c r="BB5" s="732"/>
      <c r="BC5" s="733"/>
      <c r="BD5" s="731"/>
      <c r="BE5" s="732"/>
      <c r="BF5" s="732"/>
      <c r="BG5" s="732"/>
      <c r="BH5" s="732"/>
      <c r="BI5" s="733"/>
      <c r="BJ5" s="731"/>
      <c r="BK5" s="732"/>
      <c r="BL5" s="732"/>
      <c r="BM5" s="732"/>
      <c r="BN5" s="733"/>
      <c r="BO5" s="731"/>
      <c r="BP5" s="732"/>
      <c r="BQ5" s="732"/>
      <c r="BR5" s="732"/>
      <c r="BS5" s="734"/>
      <c r="BT5" s="731"/>
      <c r="BU5" s="732"/>
      <c r="BV5" s="732"/>
      <c r="BW5" s="732"/>
      <c r="BX5" s="732"/>
      <c r="BY5" s="732"/>
      <c r="BZ5" s="732"/>
      <c r="CA5" s="733"/>
      <c r="CB5" s="731"/>
      <c r="CC5" s="732"/>
      <c r="CD5" s="733"/>
      <c r="CE5" s="371"/>
      <c r="CF5" s="372"/>
      <c r="CG5" s="372"/>
      <c r="CH5" s="372"/>
      <c r="CI5" s="372"/>
      <c r="CJ5" s="372"/>
      <c r="CK5" s="373"/>
      <c r="CL5" s="392">
        <f>IF('難聴'!N16="○",1,"")</f>
      </c>
      <c r="CM5" s="393">
        <f>IF('難聴'!N17="○",1,"")</f>
      </c>
      <c r="CN5" s="393">
        <f>IF('難聴'!N18="○",1,"")</f>
      </c>
      <c r="CO5" s="393">
        <f>IF('難聴'!N19="○",1,"")</f>
      </c>
      <c r="CP5" s="394">
        <f>IF('難聴'!N20="○",1,"")</f>
      </c>
      <c r="CQ5" s="392">
        <f>IF('難聴'!J25="○",1,"")</f>
      </c>
      <c r="CR5" s="393">
        <f>IF('難聴'!J26="○",1,"")</f>
      </c>
      <c r="CS5" s="393">
        <f>IF('難聴'!J27="○",1,"")</f>
      </c>
      <c r="CT5" s="394">
        <f>IF('難聴'!J28="○",1,"")</f>
      </c>
      <c r="CU5" s="392">
        <f>IF('難聴'!S29="○",1,"")</f>
      </c>
      <c r="CV5" s="404">
        <f aca="true" t="shared" si="6" ref="CV5:CV10">IF(SUM(CW5:DA5)&gt;0,1,"")</f>
      </c>
      <c r="CW5" s="395">
        <f>IF('難聴'!S30="○",1,"")</f>
      </c>
      <c r="CX5" s="396">
        <f>IF('難聴'!S31="○",1,"")</f>
      </c>
      <c r="CY5" s="396">
        <f>IF('難聴'!S32="○",1,"")</f>
      </c>
      <c r="CZ5" s="396">
        <f>IF('難聴'!S33="○",1,"")</f>
      </c>
      <c r="DA5" s="397">
        <f>IF('難聴'!S34="○",1,"")</f>
      </c>
      <c r="DB5" s="392">
        <f>IF('難聴'!S35="○",1,"")</f>
      </c>
      <c r="DC5" s="404">
        <f aca="true" t="shared" si="7" ref="DC5:DC10">IF(SUM(DD5:DH5)&gt;0,1,"")</f>
      </c>
      <c r="DD5" s="395">
        <f>IF('難聴'!S36="○",1,"")</f>
      </c>
      <c r="DE5" s="396">
        <f>IF('難聴'!S37="○",1,"")</f>
      </c>
      <c r="DF5" s="396">
        <f>IF('難聴'!S38="○",1,"")</f>
      </c>
      <c r="DG5" s="396">
        <f>IF('難聴'!S39="○",1,"")</f>
      </c>
      <c r="DH5" s="397">
        <f>IF('難聴'!S40="○",1,"")</f>
      </c>
      <c r="DI5" s="603"/>
      <c r="DJ5" s="604"/>
      <c r="DK5" s="605"/>
      <c r="DL5" s="606"/>
      <c r="DM5" s="607"/>
      <c r="DN5" s="604"/>
      <c r="DO5" s="603"/>
      <c r="DP5" s="604"/>
      <c r="DQ5" s="605"/>
      <c r="DR5" s="603"/>
      <c r="DS5" s="605"/>
      <c r="DT5" s="608"/>
      <c r="DU5" s="735"/>
      <c r="DV5" s="604"/>
      <c r="DW5" s="605"/>
      <c r="DX5" s="603"/>
      <c r="DY5" s="605"/>
      <c r="DZ5" s="604"/>
      <c r="EA5" s="603"/>
      <c r="EB5" s="604"/>
      <c r="EC5" s="605"/>
      <c r="ED5" s="603"/>
      <c r="EE5" s="605"/>
      <c r="EF5" s="604"/>
      <c r="EG5" s="603"/>
      <c r="EH5" s="604"/>
      <c r="EI5" s="605"/>
      <c r="EJ5" s="603"/>
      <c r="EK5" s="605"/>
      <c r="EL5" s="608"/>
      <c r="EM5" s="607"/>
      <c r="EN5" s="608"/>
      <c r="EO5" s="603"/>
      <c r="EP5" s="604"/>
      <c r="EQ5" s="605"/>
      <c r="ER5" s="603"/>
      <c r="ES5" s="605"/>
      <c r="ET5" s="604"/>
      <c r="EU5" s="603"/>
      <c r="EV5" s="608"/>
      <c r="EW5" s="607"/>
      <c r="EX5" s="374"/>
      <c r="EY5" s="605"/>
      <c r="EZ5" s="604"/>
      <c r="FA5" s="605"/>
      <c r="FB5" s="604"/>
      <c r="FC5" s="605"/>
      <c r="FD5" s="604"/>
      <c r="FE5" s="605"/>
      <c r="FF5" s="736"/>
      <c r="FG5" s="607"/>
      <c r="FH5" s="604"/>
      <c r="FI5" s="607"/>
      <c r="FJ5" s="604"/>
      <c r="FK5" s="605"/>
      <c r="FL5" s="604"/>
      <c r="FM5" s="605"/>
      <c r="FN5" s="604"/>
      <c r="FO5" s="605"/>
      <c r="FP5" s="604"/>
      <c r="FQ5" s="605"/>
      <c r="FR5" s="604"/>
      <c r="FS5" s="605"/>
      <c r="FT5" s="604"/>
      <c r="FU5" s="605"/>
      <c r="FV5" s="604"/>
      <c r="FW5" s="605"/>
      <c r="FX5" s="604"/>
      <c r="FY5" s="605"/>
      <c r="FZ5" s="608"/>
    </row>
    <row r="6" spans="1:182" ht="19.5" customHeight="1">
      <c r="A6" s="720">
        <f>'表紙'!$G$12</f>
        <v>0</v>
      </c>
      <c r="B6" s="720">
        <f>'表紙'!$G$14</f>
        <v>0</v>
      </c>
      <c r="C6" s="791">
        <f>'表紙'!$G$18</f>
        <v>0</v>
      </c>
      <c r="D6" s="289" t="e">
        <f>VLOOKUP(C6,リスト!$A$3:$B$9,2,FALSE)</f>
        <v>#N/A</v>
      </c>
      <c r="E6" s="615" t="s">
        <v>10</v>
      </c>
      <c r="F6" s="721">
        <f>'表紙'!$G$16</f>
        <v>0</v>
      </c>
      <c r="G6" s="722">
        <f>'知的'!P6</f>
        <v>0</v>
      </c>
      <c r="H6" s="722">
        <f>'知的'!K6</f>
        <v>0</v>
      </c>
      <c r="I6" s="723" t="e">
        <f>IF($D$6=1,'知的'!$E$6,"")</f>
        <v>#N/A</v>
      </c>
      <c r="J6" s="615" t="e">
        <f>IF($D$6=1,'知的'!$F$6,"")</f>
        <v>#N/A</v>
      </c>
      <c r="K6" s="615" t="e">
        <f>IF($D$6=1,'知的'!$G$6,"")</f>
        <v>#N/A</v>
      </c>
      <c r="L6" s="615" t="e">
        <f>IF($D$6=1,'知的'!$H$6,"")</f>
        <v>#N/A</v>
      </c>
      <c r="M6" s="615" t="e">
        <f>IF($D$6=1,'知的'!$I$6,"")</f>
        <v>#N/A</v>
      </c>
      <c r="N6" s="615" t="e">
        <f>IF($D$6=1,'知的'!$J$6,"")</f>
        <v>#N/A</v>
      </c>
      <c r="O6" s="615" t="e">
        <f>IF($D$6=2,'知的'!$E$6,"")</f>
        <v>#N/A</v>
      </c>
      <c r="P6" s="615" t="e">
        <f>IF($D$6=2,'知的'!$F$6,"")</f>
        <v>#N/A</v>
      </c>
      <c r="Q6" s="724" t="e">
        <f>IF($D$6=2,'知的'!$G$6,"")</f>
        <v>#N/A</v>
      </c>
      <c r="R6" s="725">
        <f t="shared" si="0"/>
      </c>
      <c r="S6" s="726">
        <f t="shared" si="1"/>
      </c>
      <c r="T6" s="726">
        <f t="shared" si="2"/>
      </c>
      <c r="U6" s="726">
        <f t="shared" si="3"/>
      </c>
      <c r="V6" s="726">
        <f t="shared" si="4"/>
      </c>
      <c r="W6" s="727">
        <f t="shared" si="5"/>
      </c>
      <c r="X6" s="562">
        <f>'知的'!V6</f>
      </c>
      <c r="Y6" s="728"/>
      <c r="Z6" s="729"/>
      <c r="AA6" s="729"/>
      <c r="AB6" s="729"/>
      <c r="AC6" s="729"/>
      <c r="AD6" s="730"/>
      <c r="AE6" s="371"/>
      <c r="AF6" s="372"/>
      <c r="AG6" s="372"/>
      <c r="AH6" s="372"/>
      <c r="AI6" s="372"/>
      <c r="AJ6" s="373"/>
      <c r="AK6" s="371"/>
      <c r="AL6" s="372"/>
      <c r="AM6" s="373"/>
      <c r="AN6" s="288">
        <f>'知的'!$K$7</f>
        <v>0</v>
      </c>
      <c r="AO6" s="289">
        <f>'知的'!$K$8</f>
        <v>0</v>
      </c>
      <c r="AP6" s="289">
        <f>'知的'!$K$9</f>
        <v>0</v>
      </c>
      <c r="AQ6" s="289">
        <f>'知的'!$K$10</f>
        <v>0</v>
      </c>
      <c r="AR6" s="289">
        <f>'知的'!$K$11</f>
        <v>0</v>
      </c>
      <c r="AS6" s="289">
        <f>'知的'!$K$12</f>
        <v>0</v>
      </c>
      <c r="AT6" s="289">
        <f>'知的'!$K$13</f>
        <v>0</v>
      </c>
      <c r="AU6" s="290">
        <f>'知的'!$K$14</f>
        <v>0</v>
      </c>
      <c r="AV6" s="731"/>
      <c r="AW6" s="732"/>
      <c r="AX6" s="732"/>
      <c r="AY6" s="732"/>
      <c r="AZ6" s="732"/>
      <c r="BA6" s="732"/>
      <c r="BB6" s="732"/>
      <c r="BC6" s="733"/>
      <c r="BD6" s="731"/>
      <c r="BE6" s="732"/>
      <c r="BF6" s="732"/>
      <c r="BG6" s="732"/>
      <c r="BH6" s="732"/>
      <c r="BI6" s="733"/>
      <c r="BJ6" s="731"/>
      <c r="BK6" s="732"/>
      <c r="BL6" s="732"/>
      <c r="BM6" s="732"/>
      <c r="BN6" s="733"/>
      <c r="BO6" s="731"/>
      <c r="BP6" s="732"/>
      <c r="BQ6" s="732"/>
      <c r="BR6" s="732"/>
      <c r="BS6" s="734"/>
      <c r="BT6" s="731"/>
      <c r="BU6" s="732"/>
      <c r="BV6" s="732"/>
      <c r="BW6" s="732"/>
      <c r="BX6" s="732"/>
      <c r="BY6" s="732"/>
      <c r="BZ6" s="732"/>
      <c r="CA6" s="733"/>
      <c r="CB6" s="731"/>
      <c r="CC6" s="732"/>
      <c r="CD6" s="733"/>
      <c r="CE6" s="371"/>
      <c r="CF6" s="372"/>
      <c r="CG6" s="372"/>
      <c r="CH6" s="372"/>
      <c r="CI6" s="372"/>
      <c r="CJ6" s="372"/>
      <c r="CK6" s="373"/>
      <c r="CL6" s="392">
        <f>IF('知的'!N18="○",1,"")</f>
      </c>
      <c r="CM6" s="393">
        <f>IF('知的'!N19="○",1,"")</f>
      </c>
      <c r="CN6" s="393">
        <f>IF('知的'!N20="○",1,"")</f>
      </c>
      <c r="CO6" s="393">
        <f>IF('知的'!N21="○",1,"")</f>
      </c>
      <c r="CP6" s="394">
        <f>IF('知的'!N22="○",1,"")</f>
      </c>
      <c r="CQ6" s="392">
        <f>IF('知的'!J27="○",1,"")</f>
      </c>
      <c r="CR6" s="393">
        <f>IF('知的'!J28="○",1,"")</f>
      </c>
      <c r="CS6" s="393">
        <f>IF('知的'!J29="○",1,"")</f>
      </c>
      <c r="CT6" s="394">
        <f>IF('知的'!J30="○",1,"")</f>
      </c>
      <c r="CU6" s="392">
        <f>IF('知的'!S31="○",1,"")</f>
      </c>
      <c r="CV6" s="404">
        <f t="shared" si="6"/>
      </c>
      <c r="CW6" s="395">
        <f>IF('知的'!S32="○",1,"")</f>
      </c>
      <c r="CX6" s="396">
        <f>IF('知的'!S33="○",1,"")</f>
      </c>
      <c r="CY6" s="396">
        <f>IF('知的'!S34="○",1,"")</f>
      </c>
      <c r="CZ6" s="396">
        <f>IF('知的'!S35="○",1,"")</f>
      </c>
      <c r="DA6" s="397">
        <f>IF('知的'!S36="○",1,"")</f>
      </c>
      <c r="DB6" s="392">
        <f>IF('知的'!S37="○",1,"")</f>
      </c>
      <c r="DC6" s="404">
        <f t="shared" si="7"/>
      </c>
      <c r="DD6" s="395">
        <f>IF('知的'!S38="○",1,"")</f>
      </c>
      <c r="DE6" s="396">
        <f>IF('知的'!S39="○",1,"")</f>
      </c>
      <c r="DF6" s="396">
        <f>IF('知的'!S40="○",1,"")</f>
      </c>
      <c r="DG6" s="396">
        <f>IF('知的'!S41="○",1,"")</f>
      </c>
      <c r="DH6" s="397">
        <f>IF('知的'!S42="○",1,"")</f>
      </c>
      <c r="DI6" s="603"/>
      <c r="DJ6" s="604"/>
      <c r="DK6" s="605"/>
      <c r="DL6" s="606"/>
      <c r="DM6" s="607"/>
      <c r="DN6" s="604"/>
      <c r="DO6" s="603"/>
      <c r="DP6" s="604"/>
      <c r="DQ6" s="605"/>
      <c r="DR6" s="603"/>
      <c r="DS6" s="605"/>
      <c r="DT6" s="608"/>
      <c r="DU6" s="735"/>
      <c r="DV6" s="604"/>
      <c r="DW6" s="605"/>
      <c r="DX6" s="603"/>
      <c r="DY6" s="605"/>
      <c r="DZ6" s="604"/>
      <c r="EA6" s="603"/>
      <c r="EB6" s="604"/>
      <c r="EC6" s="605"/>
      <c r="ED6" s="603"/>
      <c r="EE6" s="605"/>
      <c r="EF6" s="604"/>
      <c r="EG6" s="603"/>
      <c r="EH6" s="604"/>
      <c r="EI6" s="605"/>
      <c r="EJ6" s="603"/>
      <c r="EK6" s="605"/>
      <c r="EL6" s="608"/>
      <c r="EM6" s="607"/>
      <c r="EN6" s="608"/>
      <c r="EO6" s="603"/>
      <c r="EP6" s="604"/>
      <c r="EQ6" s="605"/>
      <c r="ER6" s="603"/>
      <c r="ES6" s="605"/>
      <c r="ET6" s="604"/>
      <c r="EU6" s="603"/>
      <c r="EV6" s="608"/>
      <c r="EW6" s="607"/>
      <c r="EX6" s="374"/>
      <c r="EY6" s="605"/>
      <c r="EZ6" s="604"/>
      <c r="FA6" s="605"/>
      <c r="FB6" s="604"/>
      <c r="FC6" s="605"/>
      <c r="FD6" s="604"/>
      <c r="FE6" s="605"/>
      <c r="FF6" s="736"/>
      <c r="FG6" s="607"/>
      <c r="FH6" s="604"/>
      <c r="FI6" s="607"/>
      <c r="FJ6" s="604"/>
      <c r="FK6" s="605"/>
      <c r="FL6" s="604"/>
      <c r="FM6" s="605"/>
      <c r="FN6" s="604"/>
      <c r="FO6" s="605"/>
      <c r="FP6" s="604"/>
      <c r="FQ6" s="605"/>
      <c r="FR6" s="604"/>
      <c r="FS6" s="605"/>
      <c r="FT6" s="604"/>
      <c r="FU6" s="605"/>
      <c r="FV6" s="604"/>
      <c r="FW6" s="605"/>
      <c r="FX6" s="604"/>
      <c r="FY6" s="605"/>
      <c r="FZ6" s="608"/>
    </row>
    <row r="7" spans="1:182" ht="19.5" customHeight="1">
      <c r="A7" s="720">
        <f>'表紙'!$G$12</f>
        <v>0</v>
      </c>
      <c r="B7" s="720">
        <f>'表紙'!$G$14</f>
        <v>0</v>
      </c>
      <c r="C7" s="791">
        <f>'表紙'!$G$18</f>
        <v>0</v>
      </c>
      <c r="D7" s="289" t="e">
        <f>VLOOKUP(C7,リスト!$A$3:$B$9,2,FALSE)</f>
        <v>#N/A</v>
      </c>
      <c r="E7" s="615" t="s">
        <v>13</v>
      </c>
      <c r="F7" s="721">
        <f>'表紙'!$G$16</f>
        <v>0</v>
      </c>
      <c r="G7" s="722">
        <f>'肢体'!P6</f>
        <v>0</v>
      </c>
      <c r="H7" s="722">
        <f>'肢体'!K6</f>
        <v>0</v>
      </c>
      <c r="I7" s="723" t="e">
        <f>IF($D$7=1,'肢体'!$E$6,"")</f>
        <v>#N/A</v>
      </c>
      <c r="J7" s="615" t="e">
        <f>IF($D$7=1,'肢体'!$F$6,"")</f>
        <v>#N/A</v>
      </c>
      <c r="K7" s="615" t="e">
        <f>IF($D$7=1,'肢体'!$G$6,"")</f>
        <v>#N/A</v>
      </c>
      <c r="L7" s="615" t="e">
        <f>IF($D$7=1,'肢体'!$H$6,"")</f>
        <v>#N/A</v>
      </c>
      <c r="M7" s="615" t="e">
        <f>IF($D$7=1,'肢体'!$I$6,"")</f>
        <v>#N/A</v>
      </c>
      <c r="N7" s="615" t="e">
        <f>IF($D$7=1,'肢体'!$J$6,"")</f>
        <v>#N/A</v>
      </c>
      <c r="O7" s="615" t="e">
        <f>IF($D$7=2,'肢体'!$E$6,"")</f>
        <v>#N/A</v>
      </c>
      <c r="P7" s="615" t="e">
        <f>IF($D$7=2,'肢体'!$F$6,"")</f>
        <v>#N/A</v>
      </c>
      <c r="Q7" s="724" t="e">
        <f>IF($D$7=2,'肢体'!$G$6,"")</f>
        <v>#N/A</v>
      </c>
      <c r="R7" s="725">
        <f t="shared" si="0"/>
      </c>
      <c r="S7" s="726">
        <f t="shared" si="1"/>
      </c>
      <c r="T7" s="726">
        <f t="shared" si="2"/>
      </c>
      <c r="U7" s="726">
        <f t="shared" si="3"/>
      </c>
      <c r="V7" s="726">
        <f t="shared" si="4"/>
      </c>
      <c r="W7" s="727">
        <f t="shared" si="5"/>
      </c>
      <c r="X7" s="562">
        <f>'肢体'!V6</f>
      </c>
      <c r="Y7" s="728"/>
      <c r="Z7" s="729"/>
      <c r="AA7" s="729"/>
      <c r="AB7" s="729"/>
      <c r="AC7" s="729"/>
      <c r="AD7" s="730"/>
      <c r="AE7" s="371"/>
      <c r="AF7" s="372"/>
      <c r="AG7" s="372"/>
      <c r="AH7" s="372"/>
      <c r="AI7" s="372"/>
      <c r="AJ7" s="373"/>
      <c r="AK7" s="371"/>
      <c r="AL7" s="372"/>
      <c r="AM7" s="373"/>
      <c r="AN7" s="731"/>
      <c r="AO7" s="732"/>
      <c r="AP7" s="732"/>
      <c r="AQ7" s="732"/>
      <c r="AR7" s="732"/>
      <c r="AS7" s="732"/>
      <c r="AT7" s="732"/>
      <c r="AU7" s="733"/>
      <c r="AV7" s="288">
        <f>'肢体'!$K$7</f>
        <v>0</v>
      </c>
      <c r="AW7" s="289">
        <f>'肢体'!$K$8</f>
        <v>0</v>
      </c>
      <c r="AX7" s="289">
        <f>'肢体'!$K$9</f>
        <v>0</v>
      </c>
      <c r="AY7" s="289">
        <f>'肢体'!$K$10</f>
        <v>0</v>
      </c>
      <c r="AZ7" s="289">
        <f>'肢体'!$K$11</f>
        <v>0</v>
      </c>
      <c r="BA7" s="289">
        <f>'肢体'!$K$12</f>
        <v>0</v>
      </c>
      <c r="BB7" s="289">
        <f>'肢体'!$K$13</f>
        <v>0</v>
      </c>
      <c r="BC7" s="290">
        <f>'肢体'!$K$14</f>
        <v>0</v>
      </c>
      <c r="BD7" s="288">
        <f>'肢体'!$K$16</f>
        <v>0</v>
      </c>
      <c r="BE7" s="289">
        <f>'肢体'!$K$17</f>
        <v>0</v>
      </c>
      <c r="BF7" s="289">
        <f>'肢体'!$K$18</f>
        <v>0</v>
      </c>
      <c r="BG7" s="289">
        <f>'肢体'!$K$19</f>
        <v>0</v>
      </c>
      <c r="BH7" s="289">
        <f>'肢体'!$K$20</f>
        <v>0</v>
      </c>
      <c r="BI7" s="290">
        <f>'肢体'!$K$21</f>
        <v>0</v>
      </c>
      <c r="BJ7" s="731"/>
      <c r="BK7" s="732"/>
      <c r="BL7" s="732"/>
      <c r="BM7" s="732"/>
      <c r="BN7" s="733"/>
      <c r="BO7" s="731"/>
      <c r="BP7" s="732"/>
      <c r="BQ7" s="732"/>
      <c r="BR7" s="732"/>
      <c r="BS7" s="734"/>
      <c r="BT7" s="731"/>
      <c r="BU7" s="732"/>
      <c r="BV7" s="732"/>
      <c r="BW7" s="732"/>
      <c r="BX7" s="732"/>
      <c r="BY7" s="732"/>
      <c r="BZ7" s="732"/>
      <c r="CA7" s="733"/>
      <c r="CB7" s="731"/>
      <c r="CC7" s="732"/>
      <c r="CD7" s="733"/>
      <c r="CE7" s="371"/>
      <c r="CF7" s="372"/>
      <c r="CG7" s="372"/>
      <c r="CH7" s="372"/>
      <c r="CI7" s="372"/>
      <c r="CJ7" s="372"/>
      <c r="CK7" s="373"/>
      <c r="CL7" s="392">
        <f>IF('肢体'!N25="○",1,"")</f>
      </c>
      <c r="CM7" s="393">
        <f>IF('肢体'!N26="○",1,"")</f>
      </c>
      <c r="CN7" s="393">
        <f>IF('肢体'!N27="○",1,"")</f>
      </c>
      <c r="CO7" s="393">
        <f>IF('肢体'!N28="○",1,"")</f>
      </c>
      <c r="CP7" s="394">
        <f>IF('肢体'!N29="○",1,"")</f>
      </c>
      <c r="CQ7" s="392">
        <f>IF('肢体'!J34="○",1,"")</f>
      </c>
      <c r="CR7" s="393">
        <f>IF('肢体'!J35="○",1,"")</f>
      </c>
      <c r="CS7" s="393">
        <f>IF('肢体'!J36="○",1,"")</f>
      </c>
      <c r="CT7" s="394">
        <f>IF('肢体'!J37="○",1,"")</f>
      </c>
      <c r="CU7" s="392">
        <f>IF('肢体'!S38="○",1,"")</f>
      </c>
      <c r="CV7" s="404">
        <f t="shared" si="6"/>
      </c>
      <c r="CW7" s="395">
        <f>IF('肢体'!S39="○",1,"")</f>
      </c>
      <c r="CX7" s="396">
        <f>IF('肢体'!S40="○",1,"")</f>
      </c>
      <c r="CY7" s="396">
        <f>IF('肢体'!S41="○",1,"")</f>
      </c>
      <c r="CZ7" s="396">
        <f>IF('肢体'!S42="○",1,"")</f>
      </c>
      <c r="DA7" s="397">
        <f>IF('肢体'!S43="○",1,"")</f>
      </c>
      <c r="DB7" s="392">
        <f>IF('肢体'!S44="○",1,"")</f>
      </c>
      <c r="DC7" s="404">
        <f t="shared" si="7"/>
      </c>
      <c r="DD7" s="395">
        <f>IF('肢体'!S45="○",1,"")</f>
      </c>
      <c r="DE7" s="396">
        <f>IF('肢体'!S46="○",1,"")</f>
      </c>
      <c r="DF7" s="396">
        <f>IF('肢体'!S47="○",1,"")</f>
      </c>
      <c r="DG7" s="396">
        <f>IF('肢体'!S48="○",1,"")</f>
      </c>
      <c r="DH7" s="397">
        <f>IF('肢体'!S49="○",1,"")</f>
      </c>
      <c r="DI7" s="603"/>
      <c r="DJ7" s="604"/>
      <c r="DK7" s="605"/>
      <c r="DL7" s="606"/>
      <c r="DM7" s="607"/>
      <c r="DN7" s="604"/>
      <c r="DO7" s="603"/>
      <c r="DP7" s="604"/>
      <c r="DQ7" s="605"/>
      <c r="DR7" s="603"/>
      <c r="DS7" s="605"/>
      <c r="DT7" s="608"/>
      <c r="DU7" s="735"/>
      <c r="DV7" s="604"/>
      <c r="DW7" s="605"/>
      <c r="DX7" s="603"/>
      <c r="DY7" s="605"/>
      <c r="DZ7" s="604"/>
      <c r="EA7" s="603"/>
      <c r="EB7" s="604"/>
      <c r="EC7" s="605"/>
      <c r="ED7" s="603"/>
      <c r="EE7" s="605"/>
      <c r="EF7" s="604"/>
      <c r="EG7" s="603"/>
      <c r="EH7" s="604"/>
      <c r="EI7" s="605"/>
      <c r="EJ7" s="603"/>
      <c r="EK7" s="605"/>
      <c r="EL7" s="608"/>
      <c r="EM7" s="607"/>
      <c r="EN7" s="608"/>
      <c r="EO7" s="603"/>
      <c r="EP7" s="604"/>
      <c r="EQ7" s="605"/>
      <c r="ER7" s="603"/>
      <c r="ES7" s="605"/>
      <c r="ET7" s="604"/>
      <c r="EU7" s="603"/>
      <c r="EV7" s="608"/>
      <c r="EW7" s="607"/>
      <c r="EX7" s="374"/>
      <c r="EY7" s="605"/>
      <c r="EZ7" s="604"/>
      <c r="FA7" s="605"/>
      <c r="FB7" s="604"/>
      <c r="FC7" s="605"/>
      <c r="FD7" s="604"/>
      <c r="FE7" s="605"/>
      <c r="FF7" s="736"/>
      <c r="FG7" s="607"/>
      <c r="FH7" s="604"/>
      <c r="FI7" s="607"/>
      <c r="FJ7" s="604"/>
      <c r="FK7" s="605"/>
      <c r="FL7" s="604"/>
      <c r="FM7" s="605"/>
      <c r="FN7" s="604"/>
      <c r="FO7" s="605"/>
      <c r="FP7" s="604"/>
      <c r="FQ7" s="605"/>
      <c r="FR7" s="604"/>
      <c r="FS7" s="605"/>
      <c r="FT7" s="604"/>
      <c r="FU7" s="605"/>
      <c r="FV7" s="604"/>
      <c r="FW7" s="605"/>
      <c r="FX7" s="604"/>
      <c r="FY7" s="605"/>
      <c r="FZ7" s="608"/>
    </row>
    <row r="8" spans="1:182" ht="20.25" customHeight="1">
      <c r="A8" s="720">
        <f>'表紙'!$G$12</f>
        <v>0</v>
      </c>
      <c r="B8" s="720">
        <f>'表紙'!$G$14</f>
        <v>0</v>
      </c>
      <c r="C8" s="791">
        <f>'表紙'!$G$18</f>
        <v>0</v>
      </c>
      <c r="D8" s="289" t="e">
        <f>VLOOKUP(C8,リスト!$A$3:$B$9,2,FALSE)</f>
        <v>#N/A</v>
      </c>
      <c r="E8" s="615" t="s">
        <v>14</v>
      </c>
      <c r="F8" s="721">
        <f>'表紙'!$G$16</f>
        <v>0</v>
      </c>
      <c r="G8" s="722">
        <f>'病弱'!P7</f>
        <v>0</v>
      </c>
      <c r="H8" s="722">
        <f>'病弱'!K7</f>
        <v>0</v>
      </c>
      <c r="I8" s="723" t="e">
        <f>IF($D$8=1,'病弱'!E$7,"")</f>
        <v>#N/A</v>
      </c>
      <c r="J8" s="615" t="e">
        <f>IF($D$8=1,'病弱'!F$7,"")</f>
        <v>#N/A</v>
      </c>
      <c r="K8" s="615" t="e">
        <f>IF($D$8=1,'病弱'!G$7,"")</f>
        <v>#N/A</v>
      </c>
      <c r="L8" s="615" t="e">
        <f>IF($D$8=1,'病弱'!H$7,"")</f>
        <v>#N/A</v>
      </c>
      <c r="M8" s="615" t="e">
        <f>IF($D$8=1,'病弱'!I$7,"")</f>
        <v>#N/A</v>
      </c>
      <c r="N8" s="615" t="e">
        <f>IF($D$8=1,'病弱'!J$7,"")</f>
        <v>#N/A</v>
      </c>
      <c r="O8" s="615" t="e">
        <f>IF($D$8=2,'病弱'!E$7,"")</f>
        <v>#N/A</v>
      </c>
      <c r="P8" s="615" t="e">
        <f>IF($D$8=2,'病弱'!F$7,"")</f>
        <v>#N/A</v>
      </c>
      <c r="Q8" s="724" t="e">
        <f>IF($D$8=2,'病弱'!G$7,"")</f>
        <v>#N/A</v>
      </c>
      <c r="R8" s="725">
        <f t="shared" si="0"/>
      </c>
      <c r="S8" s="726">
        <f t="shared" si="1"/>
      </c>
      <c r="T8" s="726">
        <f t="shared" si="2"/>
      </c>
      <c r="U8" s="726">
        <f t="shared" si="3"/>
      </c>
      <c r="V8" s="726">
        <f t="shared" si="4"/>
      </c>
      <c r="W8" s="727">
        <f t="shared" si="5"/>
      </c>
      <c r="X8" s="562">
        <f>'病弱'!V6</f>
      </c>
      <c r="Y8" s="728"/>
      <c r="Z8" s="729"/>
      <c r="AA8" s="729"/>
      <c r="AB8" s="729"/>
      <c r="AC8" s="729"/>
      <c r="AD8" s="730"/>
      <c r="AE8" s="371"/>
      <c r="AF8" s="372"/>
      <c r="AG8" s="372"/>
      <c r="AH8" s="372"/>
      <c r="AI8" s="372"/>
      <c r="AJ8" s="373"/>
      <c r="AK8" s="371"/>
      <c r="AL8" s="372"/>
      <c r="AM8" s="373"/>
      <c r="AN8" s="731"/>
      <c r="AO8" s="732"/>
      <c r="AP8" s="732"/>
      <c r="AQ8" s="732"/>
      <c r="AR8" s="732"/>
      <c r="AS8" s="732"/>
      <c r="AT8" s="732"/>
      <c r="AU8" s="733"/>
      <c r="AV8" s="731"/>
      <c r="AW8" s="732"/>
      <c r="AX8" s="732"/>
      <c r="AY8" s="732"/>
      <c r="AZ8" s="732"/>
      <c r="BA8" s="732"/>
      <c r="BB8" s="732"/>
      <c r="BC8" s="733"/>
      <c r="BD8" s="731"/>
      <c r="BE8" s="732"/>
      <c r="BF8" s="732"/>
      <c r="BG8" s="732"/>
      <c r="BH8" s="732"/>
      <c r="BI8" s="733"/>
      <c r="BJ8" s="288">
        <f>'病弱'!$K$8</f>
        <v>0</v>
      </c>
      <c r="BK8" s="289">
        <f>'病弱'!$K$9</f>
        <v>0</v>
      </c>
      <c r="BL8" s="289">
        <f>'病弱'!$K$10</f>
        <v>0</v>
      </c>
      <c r="BM8" s="289">
        <f>'病弱'!$K$11</f>
        <v>0</v>
      </c>
      <c r="BN8" s="290">
        <f>'病弱'!$K$12</f>
        <v>0</v>
      </c>
      <c r="BO8" s="731"/>
      <c r="BP8" s="732"/>
      <c r="BQ8" s="732"/>
      <c r="BR8" s="732"/>
      <c r="BS8" s="734"/>
      <c r="BT8" s="731"/>
      <c r="BU8" s="732"/>
      <c r="BV8" s="732"/>
      <c r="BW8" s="732"/>
      <c r="BX8" s="732"/>
      <c r="BY8" s="732"/>
      <c r="BZ8" s="732"/>
      <c r="CA8" s="733"/>
      <c r="CB8" s="731"/>
      <c r="CC8" s="732"/>
      <c r="CD8" s="733"/>
      <c r="CE8" s="371"/>
      <c r="CF8" s="372"/>
      <c r="CG8" s="372"/>
      <c r="CH8" s="372"/>
      <c r="CI8" s="372"/>
      <c r="CJ8" s="372"/>
      <c r="CK8" s="373"/>
      <c r="CL8" s="392">
        <f>IF('病弱'!N16="○",1,"")</f>
      </c>
      <c r="CM8" s="393">
        <f>IF('病弱'!N17="○",1,"")</f>
      </c>
      <c r="CN8" s="393">
        <f>IF('病弱'!N18="○",1,"")</f>
      </c>
      <c r="CO8" s="393">
        <f>IF('病弱'!N19="○",1,"")</f>
      </c>
      <c r="CP8" s="394">
        <f>IF('病弱'!N20="○",1,"")</f>
      </c>
      <c r="CQ8" s="392">
        <f>IF('病弱'!J25="○",1,"")</f>
      </c>
      <c r="CR8" s="393">
        <f>IF('病弱'!J26="○",1,"")</f>
      </c>
      <c r="CS8" s="393">
        <f>IF('病弱'!J27="○",1,"")</f>
      </c>
      <c r="CT8" s="394">
        <f>IF('病弱'!J28="○",1,"")</f>
      </c>
      <c r="CU8" s="392">
        <f>IF('病弱'!S29="○",1,"")</f>
      </c>
      <c r="CV8" s="404">
        <f t="shared" si="6"/>
      </c>
      <c r="CW8" s="395">
        <f>IF('病弱'!S30="○",1,"")</f>
      </c>
      <c r="CX8" s="396">
        <f>IF('病弱'!S31="○",1,"")</f>
      </c>
      <c r="CY8" s="396">
        <f>IF('病弱'!S32="○",1,"")</f>
      </c>
      <c r="CZ8" s="396">
        <f>IF('病弱'!S33="○",1,"")</f>
      </c>
      <c r="DA8" s="397">
        <f>IF('病弱'!S34="○",1,"")</f>
      </c>
      <c r="DB8" s="392">
        <f>IF('病弱'!S35="○",1,"")</f>
      </c>
      <c r="DC8" s="404">
        <f t="shared" si="7"/>
      </c>
      <c r="DD8" s="395">
        <f>IF('病弱'!S36="○",1,"")</f>
      </c>
      <c r="DE8" s="396">
        <f>IF('病弱'!S37="○",1,"")</f>
      </c>
      <c r="DF8" s="396">
        <f>IF('病弱'!S38="○",1,"")</f>
      </c>
      <c r="DG8" s="396">
        <f>IF('病弱'!S39="○",1,"")</f>
      </c>
      <c r="DH8" s="397">
        <f>IF('病弱'!S40="○",1,"")</f>
      </c>
      <c r="DI8" s="603"/>
      <c r="DJ8" s="604"/>
      <c r="DK8" s="605"/>
      <c r="DL8" s="606"/>
      <c r="DM8" s="607"/>
      <c r="DN8" s="604"/>
      <c r="DO8" s="603"/>
      <c r="DP8" s="604"/>
      <c r="DQ8" s="605"/>
      <c r="DR8" s="603"/>
      <c r="DS8" s="605"/>
      <c r="DT8" s="608"/>
      <c r="DU8" s="735"/>
      <c r="DV8" s="604"/>
      <c r="DW8" s="605"/>
      <c r="DX8" s="603"/>
      <c r="DY8" s="605"/>
      <c r="DZ8" s="604"/>
      <c r="EA8" s="603"/>
      <c r="EB8" s="604"/>
      <c r="EC8" s="605"/>
      <c r="ED8" s="603"/>
      <c r="EE8" s="605"/>
      <c r="EF8" s="604"/>
      <c r="EG8" s="603"/>
      <c r="EH8" s="604"/>
      <c r="EI8" s="605"/>
      <c r="EJ8" s="603"/>
      <c r="EK8" s="605"/>
      <c r="EL8" s="608"/>
      <c r="EM8" s="607"/>
      <c r="EN8" s="608"/>
      <c r="EO8" s="603"/>
      <c r="EP8" s="604"/>
      <c r="EQ8" s="605"/>
      <c r="ER8" s="603"/>
      <c r="ES8" s="605"/>
      <c r="ET8" s="604"/>
      <c r="EU8" s="603"/>
      <c r="EV8" s="608"/>
      <c r="EW8" s="607"/>
      <c r="EX8" s="374"/>
      <c r="EY8" s="605"/>
      <c r="EZ8" s="604"/>
      <c r="FA8" s="605"/>
      <c r="FB8" s="604"/>
      <c r="FC8" s="605"/>
      <c r="FD8" s="604"/>
      <c r="FE8" s="605"/>
      <c r="FF8" s="736"/>
      <c r="FG8" s="607"/>
      <c r="FH8" s="604"/>
      <c r="FI8" s="607"/>
      <c r="FJ8" s="604"/>
      <c r="FK8" s="605"/>
      <c r="FL8" s="604"/>
      <c r="FM8" s="605"/>
      <c r="FN8" s="604"/>
      <c r="FO8" s="605"/>
      <c r="FP8" s="604"/>
      <c r="FQ8" s="605"/>
      <c r="FR8" s="604"/>
      <c r="FS8" s="605"/>
      <c r="FT8" s="604"/>
      <c r="FU8" s="605"/>
      <c r="FV8" s="604"/>
      <c r="FW8" s="605"/>
      <c r="FX8" s="604"/>
      <c r="FY8" s="605"/>
      <c r="FZ8" s="608"/>
    </row>
    <row r="9" spans="1:182" ht="19.5" customHeight="1">
      <c r="A9" s="720">
        <f>'表紙'!$G$12</f>
        <v>0</v>
      </c>
      <c r="B9" s="720">
        <f>'表紙'!$G$14</f>
        <v>0</v>
      </c>
      <c r="C9" s="791">
        <f>'表紙'!$G$18</f>
        <v>0</v>
      </c>
      <c r="D9" s="289" t="e">
        <f>VLOOKUP(C9,リスト!$A$3:$B$9,2,FALSE)</f>
        <v>#N/A</v>
      </c>
      <c r="E9" s="615" t="s">
        <v>15</v>
      </c>
      <c r="F9" s="721">
        <f>'表紙'!$G$16</f>
        <v>0</v>
      </c>
      <c r="G9" s="722">
        <f>'言語'!P6</f>
        <v>0</v>
      </c>
      <c r="H9" s="737">
        <f>'言語'!K6</f>
        <v>0</v>
      </c>
      <c r="I9" s="723" t="e">
        <f>IF($D$9=1,'言語'!$E$6,"")</f>
        <v>#N/A</v>
      </c>
      <c r="J9" s="615" t="e">
        <f>IF($D$9=1,'言語'!$F$6,"")</f>
        <v>#N/A</v>
      </c>
      <c r="K9" s="615" t="e">
        <f>IF($D$9=1,'言語'!$G$6,"")</f>
        <v>#N/A</v>
      </c>
      <c r="L9" s="615" t="e">
        <f>IF($D$9=1,'言語'!$H$6,"")</f>
        <v>#N/A</v>
      </c>
      <c r="M9" s="615" t="e">
        <f>IF($D$9=1,'言語'!$I$6,"")</f>
        <v>#N/A</v>
      </c>
      <c r="N9" s="615" t="e">
        <f>IF($D$9=1,'言語'!$J$6,"")</f>
        <v>#N/A</v>
      </c>
      <c r="O9" s="615" t="e">
        <f>IF($D$9=2,'言語'!$E$6,"")</f>
        <v>#N/A</v>
      </c>
      <c r="P9" s="615" t="e">
        <f>IF($D$9=2,'言語'!$F$6,"")</f>
        <v>#N/A</v>
      </c>
      <c r="Q9" s="724" t="e">
        <f>IF($D$9=2,'言語'!$G$6,"")</f>
        <v>#N/A</v>
      </c>
      <c r="R9" s="725">
        <f t="shared" si="0"/>
      </c>
      <c r="S9" s="726">
        <f t="shared" si="1"/>
      </c>
      <c r="T9" s="726">
        <f t="shared" si="2"/>
      </c>
      <c r="U9" s="726">
        <f t="shared" si="3"/>
      </c>
      <c r="V9" s="726">
        <f t="shared" si="4"/>
      </c>
      <c r="W9" s="727">
        <f t="shared" si="5"/>
      </c>
      <c r="X9" s="562">
        <f>'言語'!V6</f>
      </c>
      <c r="Y9" s="728"/>
      <c r="Z9" s="729"/>
      <c r="AA9" s="729"/>
      <c r="AB9" s="729"/>
      <c r="AC9" s="729"/>
      <c r="AD9" s="730"/>
      <c r="AE9" s="371"/>
      <c r="AF9" s="372"/>
      <c r="AG9" s="372"/>
      <c r="AH9" s="372"/>
      <c r="AI9" s="372"/>
      <c r="AJ9" s="373"/>
      <c r="AK9" s="371"/>
      <c r="AL9" s="372"/>
      <c r="AM9" s="373"/>
      <c r="AN9" s="731"/>
      <c r="AO9" s="732"/>
      <c r="AP9" s="732"/>
      <c r="AQ9" s="732"/>
      <c r="AR9" s="732"/>
      <c r="AS9" s="732"/>
      <c r="AT9" s="732"/>
      <c r="AU9" s="733"/>
      <c r="AV9" s="731"/>
      <c r="AW9" s="732"/>
      <c r="AX9" s="732"/>
      <c r="AY9" s="732"/>
      <c r="AZ9" s="732"/>
      <c r="BA9" s="732"/>
      <c r="BB9" s="732"/>
      <c r="BC9" s="733"/>
      <c r="BD9" s="731"/>
      <c r="BE9" s="732"/>
      <c r="BF9" s="732"/>
      <c r="BG9" s="732"/>
      <c r="BH9" s="732"/>
      <c r="BI9" s="733"/>
      <c r="BJ9" s="731"/>
      <c r="BK9" s="732"/>
      <c r="BL9" s="732"/>
      <c r="BM9" s="732"/>
      <c r="BN9" s="733"/>
      <c r="BO9" s="288">
        <f>'言語'!K7</f>
        <v>0</v>
      </c>
      <c r="BP9" s="289">
        <f>'言語'!K8</f>
        <v>0</v>
      </c>
      <c r="BQ9" s="289">
        <f>'言語'!K9</f>
        <v>0</v>
      </c>
      <c r="BR9" s="289">
        <f>'言語'!K10</f>
        <v>0</v>
      </c>
      <c r="BS9" s="734"/>
      <c r="BT9" s="731"/>
      <c r="BU9" s="732"/>
      <c r="BV9" s="732"/>
      <c r="BW9" s="732"/>
      <c r="BX9" s="732"/>
      <c r="BY9" s="732"/>
      <c r="BZ9" s="732"/>
      <c r="CA9" s="733"/>
      <c r="CB9" s="731"/>
      <c r="CC9" s="732"/>
      <c r="CD9" s="733"/>
      <c r="CE9" s="1020"/>
      <c r="CF9" s="372"/>
      <c r="CG9" s="372"/>
      <c r="CH9" s="372"/>
      <c r="CI9" s="372"/>
      <c r="CJ9" s="372"/>
      <c r="CK9" s="373"/>
      <c r="CL9" s="392">
        <f>IF('言語'!N14="○",1,"")</f>
      </c>
      <c r="CM9" s="393">
        <f>IF('言語'!N15="○",1,"")</f>
      </c>
      <c r="CN9" s="393">
        <f>IF('言語'!N16="○",1,"")</f>
      </c>
      <c r="CO9" s="393">
        <f>IF('言語'!N17="○",1,"")</f>
      </c>
      <c r="CP9" s="394">
        <f>IF('言語'!N18="○",1,"")</f>
      </c>
      <c r="CQ9" s="392">
        <f>IF('言語'!J23="○",1,"")</f>
      </c>
      <c r="CR9" s="393">
        <f>IF('言語'!J24="○",1,"")</f>
      </c>
      <c r="CS9" s="393">
        <f>IF('言語'!J25="○",1,"")</f>
      </c>
      <c r="CT9" s="394">
        <f>IF('言語'!J26="○",1,"")</f>
      </c>
      <c r="CU9" s="392">
        <f>IF('言語'!S27="○",1,"")</f>
      </c>
      <c r="CV9" s="404">
        <f t="shared" si="6"/>
      </c>
      <c r="CW9" s="395">
        <f>IF('言語'!S28="○",1,"")</f>
      </c>
      <c r="CX9" s="396">
        <f>IF('言語'!S29="○",1,"")</f>
      </c>
      <c r="CY9" s="396">
        <f>IF('言語'!S30="○",1,"")</f>
      </c>
      <c r="CZ9" s="396">
        <f>IF('言語'!S31="○",1,"")</f>
      </c>
      <c r="DA9" s="397">
        <f>IF('言語'!S32="○",1,"")</f>
      </c>
      <c r="DB9" s="392">
        <f>IF('言語'!S33="○",1,"")</f>
      </c>
      <c r="DC9" s="404">
        <f t="shared" si="7"/>
      </c>
      <c r="DD9" s="395">
        <f>IF('言語'!S34="○",1,"")</f>
      </c>
      <c r="DE9" s="396">
        <f>IF('言語'!S35="○",1,"")</f>
      </c>
      <c r="DF9" s="396">
        <f>IF('言語'!S36="○",1,"")</f>
      </c>
      <c r="DG9" s="396">
        <f>IF('言語'!S37="○",1,"")</f>
      </c>
      <c r="DH9" s="397">
        <f>IF('言語'!S38="○",1,"")</f>
      </c>
      <c r="DI9" s="603"/>
      <c r="DJ9" s="604"/>
      <c r="DK9" s="605"/>
      <c r="DL9" s="606"/>
      <c r="DM9" s="607"/>
      <c r="DN9" s="604"/>
      <c r="DO9" s="603"/>
      <c r="DP9" s="604"/>
      <c r="DQ9" s="605"/>
      <c r="DR9" s="603"/>
      <c r="DS9" s="605"/>
      <c r="DT9" s="608"/>
      <c r="DU9" s="735"/>
      <c r="DV9" s="604"/>
      <c r="DW9" s="605"/>
      <c r="DX9" s="603"/>
      <c r="DY9" s="605"/>
      <c r="DZ9" s="604"/>
      <c r="EA9" s="603"/>
      <c r="EB9" s="604"/>
      <c r="EC9" s="605"/>
      <c r="ED9" s="603"/>
      <c r="EE9" s="605"/>
      <c r="EF9" s="604"/>
      <c r="EG9" s="603"/>
      <c r="EH9" s="604"/>
      <c r="EI9" s="605"/>
      <c r="EJ9" s="603"/>
      <c r="EK9" s="605"/>
      <c r="EL9" s="608"/>
      <c r="EM9" s="607"/>
      <c r="EN9" s="608"/>
      <c r="EO9" s="603"/>
      <c r="EP9" s="604"/>
      <c r="EQ9" s="605"/>
      <c r="ER9" s="603"/>
      <c r="ES9" s="605"/>
      <c r="ET9" s="604"/>
      <c r="EU9" s="603"/>
      <c r="EV9" s="608"/>
      <c r="EW9" s="607"/>
      <c r="EX9" s="374"/>
      <c r="EY9" s="605"/>
      <c r="EZ9" s="604"/>
      <c r="FA9" s="605"/>
      <c r="FB9" s="604"/>
      <c r="FC9" s="605"/>
      <c r="FD9" s="604"/>
      <c r="FE9" s="605"/>
      <c r="FF9" s="736"/>
      <c r="FG9" s="607"/>
      <c r="FH9" s="604"/>
      <c r="FI9" s="607"/>
      <c r="FJ9" s="604"/>
      <c r="FK9" s="605"/>
      <c r="FL9" s="604"/>
      <c r="FM9" s="605"/>
      <c r="FN9" s="604"/>
      <c r="FO9" s="605"/>
      <c r="FP9" s="604"/>
      <c r="FQ9" s="605"/>
      <c r="FR9" s="604"/>
      <c r="FS9" s="605"/>
      <c r="FT9" s="604"/>
      <c r="FU9" s="605"/>
      <c r="FV9" s="604"/>
      <c r="FW9" s="605"/>
      <c r="FX9" s="604"/>
      <c r="FY9" s="605"/>
      <c r="FZ9" s="608"/>
    </row>
    <row r="10" spans="1:182" ht="19.5" customHeight="1" thickBot="1">
      <c r="A10" s="738">
        <f>'表紙'!$G$12</f>
        <v>0</v>
      </c>
      <c r="B10" s="738">
        <f>'表紙'!$G$14</f>
        <v>0</v>
      </c>
      <c r="C10" s="792">
        <f>'表紙'!$G$18</f>
        <v>0</v>
      </c>
      <c r="D10" s="298" t="e">
        <f>VLOOKUP(C10,リスト!$A$3:$B$9,2,FALSE)</f>
        <v>#N/A</v>
      </c>
      <c r="E10" s="739" t="s">
        <v>340</v>
      </c>
      <c r="F10" s="740">
        <f>'表紙'!$G$16</f>
        <v>0</v>
      </c>
      <c r="G10" s="741">
        <f>'自閉情緒'!P6</f>
        <v>0</v>
      </c>
      <c r="H10" s="741">
        <f>'自閉情緒'!K6</f>
        <v>0</v>
      </c>
      <c r="I10" s="742" t="e">
        <f>IF($D$10=1,'自閉情緒'!$E$6,"")</f>
        <v>#N/A</v>
      </c>
      <c r="J10" s="739" t="e">
        <f>IF($D$10=1,'自閉情緒'!$F$6,"")</f>
        <v>#N/A</v>
      </c>
      <c r="K10" s="739" t="e">
        <f>IF($D$10=1,'自閉情緒'!$G$6,"")</f>
        <v>#N/A</v>
      </c>
      <c r="L10" s="739" t="e">
        <f>IF($D$10=1,'自閉情緒'!$H$6,"")</f>
        <v>#N/A</v>
      </c>
      <c r="M10" s="739" t="e">
        <f>IF($D$10=1,'自閉情緒'!$I$6,"")</f>
        <v>#N/A</v>
      </c>
      <c r="N10" s="739" t="e">
        <f>IF($D$10=1,'自閉情緒'!$J$6,"")</f>
        <v>#N/A</v>
      </c>
      <c r="O10" s="739" t="e">
        <f>IF($D$10=2,'自閉情緒'!$E$6,"")</f>
        <v>#N/A</v>
      </c>
      <c r="P10" s="739" t="e">
        <f>IF($D$10=2,'自閉情緒'!$F$6,"")</f>
        <v>#N/A</v>
      </c>
      <c r="Q10" s="743" t="e">
        <f>IF($D$10=2,'自閉情緒'!$G$6,"")</f>
        <v>#N/A</v>
      </c>
      <c r="R10" s="744">
        <f t="shared" si="0"/>
      </c>
      <c r="S10" s="745">
        <f t="shared" si="1"/>
      </c>
      <c r="T10" s="745">
        <f t="shared" si="2"/>
      </c>
      <c r="U10" s="745">
        <f t="shared" si="3"/>
      </c>
      <c r="V10" s="745">
        <f t="shared" si="4"/>
      </c>
      <c r="W10" s="746">
        <f t="shared" si="5"/>
      </c>
      <c r="X10" s="563">
        <f>'自閉情緒'!V6</f>
      </c>
      <c r="Y10" s="747"/>
      <c r="Z10" s="748"/>
      <c r="AA10" s="748"/>
      <c r="AB10" s="748"/>
      <c r="AC10" s="748"/>
      <c r="AD10" s="749"/>
      <c r="AE10" s="750"/>
      <c r="AF10" s="751"/>
      <c r="AG10" s="751"/>
      <c r="AH10" s="751"/>
      <c r="AI10" s="751"/>
      <c r="AJ10" s="752"/>
      <c r="AK10" s="750"/>
      <c r="AL10" s="751"/>
      <c r="AM10" s="752"/>
      <c r="AN10" s="753"/>
      <c r="AO10" s="754"/>
      <c r="AP10" s="754"/>
      <c r="AQ10" s="754"/>
      <c r="AR10" s="754"/>
      <c r="AS10" s="754"/>
      <c r="AT10" s="754"/>
      <c r="AU10" s="755"/>
      <c r="AV10" s="753"/>
      <c r="AW10" s="754"/>
      <c r="AX10" s="754"/>
      <c r="AY10" s="754"/>
      <c r="AZ10" s="754"/>
      <c r="BA10" s="754"/>
      <c r="BB10" s="754"/>
      <c r="BC10" s="755"/>
      <c r="BD10" s="753"/>
      <c r="BE10" s="754"/>
      <c r="BF10" s="754"/>
      <c r="BG10" s="754"/>
      <c r="BH10" s="754"/>
      <c r="BI10" s="755"/>
      <c r="BJ10" s="753"/>
      <c r="BK10" s="754"/>
      <c r="BL10" s="754"/>
      <c r="BM10" s="754"/>
      <c r="BN10" s="755"/>
      <c r="BO10" s="753"/>
      <c r="BP10" s="754"/>
      <c r="BQ10" s="754"/>
      <c r="BR10" s="754"/>
      <c r="BS10" s="756"/>
      <c r="BT10" s="297">
        <f>'自閉情緒'!$K$7</f>
        <v>0</v>
      </c>
      <c r="BU10" s="298">
        <f>'自閉情緒'!$K$8</f>
        <v>0</v>
      </c>
      <c r="BV10" s="298">
        <f>'自閉情緒'!$K$9</f>
        <v>0</v>
      </c>
      <c r="BW10" s="298">
        <f>'自閉情緒'!$K$10</f>
        <v>0</v>
      </c>
      <c r="BX10" s="298">
        <f>'自閉情緒'!$K$11</f>
        <v>0</v>
      </c>
      <c r="BY10" s="298">
        <f>'自閉情緒'!$K$12</f>
        <v>0</v>
      </c>
      <c r="BZ10" s="298">
        <f>'自閉情緒'!$K$13</f>
        <v>0</v>
      </c>
      <c r="CA10" s="299">
        <f>'自閉情緒'!$K$14</f>
        <v>0</v>
      </c>
      <c r="CB10" s="297">
        <f>'自閉情緒'!B18</f>
        <v>0</v>
      </c>
      <c r="CC10" s="298">
        <f>'自閉情緒'!F18</f>
        <v>0</v>
      </c>
      <c r="CD10" s="299">
        <f>'自閉情緒'!J18</f>
        <v>0</v>
      </c>
      <c r="CE10" s="750"/>
      <c r="CF10" s="751"/>
      <c r="CG10" s="751"/>
      <c r="CH10" s="751"/>
      <c r="CI10" s="751"/>
      <c r="CJ10" s="751"/>
      <c r="CK10" s="752"/>
      <c r="CL10" s="398">
        <f>IF('自閉情緒'!N21="○",1,"")</f>
      </c>
      <c r="CM10" s="399">
        <f>IF('自閉情緒'!N22="○",1,"")</f>
      </c>
      <c r="CN10" s="399">
        <f>IF('自閉情緒'!N23="○",1,"")</f>
      </c>
      <c r="CO10" s="399">
        <f>IF('自閉情緒'!N24="○",1,"")</f>
      </c>
      <c r="CP10" s="400">
        <f>IF('自閉情緒'!N25="○",1,"")</f>
      </c>
      <c r="CQ10" s="398">
        <f>IF('自閉情緒'!J30="○",1,"")</f>
      </c>
      <c r="CR10" s="399">
        <f>IF('自閉情緒'!J31="○",1,"")</f>
      </c>
      <c r="CS10" s="399">
        <f>IF('自閉情緒'!J32="○",1,"")</f>
      </c>
      <c r="CT10" s="400">
        <f>IF('自閉情緒'!J33="○",1,"")</f>
      </c>
      <c r="CU10" s="398">
        <f>IF('自閉情緒'!S34="○",1,"")</f>
      </c>
      <c r="CV10" s="404">
        <f t="shared" si="6"/>
      </c>
      <c r="CW10" s="401">
        <f>IF('自閉情緒'!S35="○",1,"")</f>
      </c>
      <c r="CX10" s="402">
        <f>IF('自閉情緒'!S36="○",1,"")</f>
      </c>
      <c r="CY10" s="402">
        <f>IF('自閉情緒'!S37="○",1,"")</f>
      </c>
      <c r="CZ10" s="402">
        <f>IF('自閉情緒'!S38="○",1,"")</f>
      </c>
      <c r="DA10" s="403">
        <f>IF('自閉情緒'!S39="○",1,"")</f>
      </c>
      <c r="DB10" s="398">
        <f>IF('自閉情緒'!S40="○",1,"")</f>
      </c>
      <c r="DC10" s="404">
        <f t="shared" si="7"/>
      </c>
      <c r="DD10" s="401">
        <f>IF('自閉情緒'!S41="○",1,"")</f>
      </c>
      <c r="DE10" s="402">
        <f>IF('自閉情緒'!S42="○",1,"")</f>
      </c>
      <c r="DF10" s="402">
        <f>IF('自閉情緒'!S43="○",1,"")</f>
      </c>
      <c r="DG10" s="402">
        <f>IF('自閉情緒'!S44="○",1,"")</f>
      </c>
      <c r="DH10" s="403">
        <f>IF('自閉情緒'!S45="○",1,"")</f>
      </c>
      <c r="DI10" s="609"/>
      <c r="DJ10" s="610"/>
      <c r="DK10" s="611"/>
      <c r="DL10" s="612"/>
      <c r="DM10" s="613"/>
      <c r="DN10" s="610"/>
      <c r="DO10" s="609"/>
      <c r="DP10" s="610"/>
      <c r="DQ10" s="611"/>
      <c r="DR10" s="609"/>
      <c r="DS10" s="611"/>
      <c r="DT10" s="614"/>
      <c r="DU10" s="757"/>
      <c r="DV10" s="610"/>
      <c r="DW10" s="611"/>
      <c r="DX10" s="609"/>
      <c r="DY10" s="611"/>
      <c r="DZ10" s="610"/>
      <c r="EA10" s="609"/>
      <c r="EB10" s="610"/>
      <c r="EC10" s="611"/>
      <c r="ED10" s="609"/>
      <c r="EE10" s="611"/>
      <c r="EF10" s="610"/>
      <c r="EG10" s="609"/>
      <c r="EH10" s="610"/>
      <c r="EI10" s="611"/>
      <c r="EJ10" s="609"/>
      <c r="EK10" s="611"/>
      <c r="EL10" s="614"/>
      <c r="EM10" s="613"/>
      <c r="EN10" s="614"/>
      <c r="EO10" s="609"/>
      <c r="EP10" s="610"/>
      <c r="EQ10" s="611"/>
      <c r="ER10" s="609"/>
      <c r="ES10" s="611"/>
      <c r="ET10" s="610"/>
      <c r="EU10" s="609"/>
      <c r="EV10" s="614"/>
      <c r="EW10" s="613"/>
      <c r="EX10" s="758"/>
      <c r="EY10" s="611"/>
      <c r="EZ10" s="610"/>
      <c r="FA10" s="611"/>
      <c r="FB10" s="610"/>
      <c r="FC10" s="611"/>
      <c r="FD10" s="610"/>
      <c r="FE10" s="611"/>
      <c r="FF10" s="759"/>
      <c r="FG10" s="613"/>
      <c r="FH10" s="610"/>
      <c r="FI10" s="613"/>
      <c r="FJ10" s="610"/>
      <c r="FK10" s="611"/>
      <c r="FL10" s="610"/>
      <c r="FM10" s="611"/>
      <c r="FN10" s="610"/>
      <c r="FO10" s="611"/>
      <c r="FP10" s="610"/>
      <c r="FQ10" s="611"/>
      <c r="FR10" s="610"/>
      <c r="FS10" s="611"/>
      <c r="FT10" s="610"/>
      <c r="FU10" s="611"/>
      <c r="FV10" s="610"/>
      <c r="FW10" s="611"/>
      <c r="FX10" s="610"/>
      <c r="FY10" s="611"/>
      <c r="FZ10" s="614"/>
    </row>
    <row r="11" spans="1:182" ht="5.25" customHeight="1" thickBot="1">
      <c r="A11" s="760"/>
      <c r="B11" s="760"/>
      <c r="C11" s="761"/>
      <c r="D11" s="761"/>
      <c r="E11" s="344"/>
      <c r="F11" s="760"/>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762"/>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761"/>
      <c r="FH11" s="761"/>
      <c r="FI11" s="761"/>
      <c r="FJ11" s="761"/>
      <c r="FK11" s="761"/>
      <c r="FL11" s="761"/>
      <c r="FM11" s="761"/>
      <c r="FN11" s="761"/>
      <c r="FO11" s="761"/>
      <c r="FP11" s="761"/>
      <c r="FQ11" s="761"/>
      <c r="FR11" s="761"/>
      <c r="FS11" s="761"/>
      <c r="FT11" s="761"/>
      <c r="FU11" s="761"/>
      <c r="FV11" s="761"/>
      <c r="FW11" s="761"/>
      <c r="FX11" s="761"/>
      <c r="FY11" s="761"/>
      <c r="FZ11" s="761"/>
    </row>
    <row r="12" spans="1:182" s="227" customFormat="1" ht="19.5" customHeight="1" thickBot="1">
      <c r="A12" s="763">
        <f>'表紙'!$G$12</f>
        <v>0</v>
      </c>
      <c r="B12" s="763">
        <f>'表紙'!$G$14</f>
        <v>0</v>
      </c>
      <c r="C12" s="763">
        <f>'表紙'!$G$18</f>
        <v>0</v>
      </c>
      <c r="D12" s="763" t="e">
        <f>VLOOKUP(C12,リスト!$A$3:$B$9,2,FALSE)</f>
        <v>#N/A</v>
      </c>
      <c r="E12" s="763"/>
      <c r="F12" s="763">
        <f>'表紙'!$G$16</f>
        <v>0</v>
      </c>
      <c r="G12" s="564">
        <f>SUM(G4:G10)</f>
        <v>0</v>
      </c>
      <c r="H12" s="764">
        <f>SUM(H4:H10)</f>
        <v>0</v>
      </c>
      <c r="I12" s="765" t="e">
        <f aca="true" t="shared" si="8" ref="I12:BR12">SUM(I4:I10)</f>
        <v>#N/A</v>
      </c>
      <c r="J12" s="766" t="e">
        <f t="shared" si="8"/>
        <v>#N/A</v>
      </c>
      <c r="K12" s="766" t="e">
        <f t="shared" si="8"/>
        <v>#N/A</v>
      </c>
      <c r="L12" s="766" t="e">
        <f t="shared" si="8"/>
        <v>#N/A</v>
      </c>
      <c r="M12" s="766" t="e">
        <f t="shared" si="8"/>
        <v>#N/A</v>
      </c>
      <c r="N12" s="766" t="e">
        <f t="shared" si="8"/>
        <v>#N/A</v>
      </c>
      <c r="O12" s="766" t="e">
        <f t="shared" si="8"/>
        <v>#N/A</v>
      </c>
      <c r="P12" s="766" t="e">
        <f t="shared" si="8"/>
        <v>#N/A</v>
      </c>
      <c r="Q12" s="767" t="e">
        <f t="shared" si="8"/>
        <v>#N/A</v>
      </c>
      <c r="R12" s="765">
        <f t="shared" si="8"/>
        <v>0</v>
      </c>
      <c r="S12" s="766">
        <f t="shared" si="8"/>
        <v>0</v>
      </c>
      <c r="T12" s="766">
        <f t="shared" si="8"/>
        <v>0</v>
      </c>
      <c r="U12" s="766">
        <f t="shared" si="8"/>
        <v>0</v>
      </c>
      <c r="V12" s="766">
        <f t="shared" si="8"/>
        <v>0</v>
      </c>
      <c r="W12" s="767">
        <f t="shared" si="8"/>
        <v>0</v>
      </c>
      <c r="X12" s="564">
        <f t="shared" si="8"/>
        <v>0</v>
      </c>
      <c r="Y12" s="765">
        <f t="shared" si="8"/>
        <v>0</v>
      </c>
      <c r="Z12" s="766">
        <f t="shared" si="8"/>
        <v>0</v>
      </c>
      <c r="AA12" s="766">
        <f t="shared" si="8"/>
        <v>0</v>
      </c>
      <c r="AB12" s="766">
        <f t="shared" si="8"/>
        <v>0</v>
      </c>
      <c r="AC12" s="766">
        <f t="shared" si="8"/>
        <v>0</v>
      </c>
      <c r="AD12" s="767">
        <f t="shared" si="8"/>
        <v>0</v>
      </c>
      <c r="AE12" s="765">
        <f t="shared" si="8"/>
        <v>0</v>
      </c>
      <c r="AF12" s="766">
        <f t="shared" si="8"/>
        <v>0</v>
      </c>
      <c r="AG12" s="766">
        <f t="shared" si="8"/>
        <v>0</v>
      </c>
      <c r="AH12" s="766">
        <f t="shared" si="8"/>
        <v>0</v>
      </c>
      <c r="AI12" s="766">
        <f t="shared" si="8"/>
        <v>0</v>
      </c>
      <c r="AJ12" s="767">
        <f t="shared" si="8"/>
        <v>0</v>
      </c>
      <c r="AK12" s="765">
        <f t="shared" si="8"/>
        <v>0</v>
      </c>
      <c r="AL12" s="766">
        <f t="shared" si="8"/>
        <v>0</v>
      </c>
      <c r="AM12" s="767">
        <f t="shared" si="8"/>
        <v>0</v>
      </c>
      <c r="AN12" s="765">
        <f t="shared" si="8"/>
        <v>0</v>
      </c>
      <c r="AO12" s="766">
        <f t="shared" si="8"/>
        <v>0</v>
      </c>
      <c r="AP12" s="766">
        <f t="shared" si="8"/>
        <v>0</v>
      </c>
      <c r="AQ12" s="766">
        <f t="shared" si="8"/>
        <v>0</v>
      </c>
      <c r="AR12" s="766">
        <f t="shared" si="8"/>
        <v>0</v>
      </c>
      <c r="AS12" s="766">
        <f t="shared" si="8"/>
        <v>0</v>
      </c>
      <c r="AT12" s="766">
        <f t="shared" si="8"/>
        <v>0</v>
      </c>
      <c r="AU12" s="767">
        <f t="shared" si="8"/>
        <v>0</v>
      </c>
      <c r="AV12" s="765">
        <f t="shared" si="8"/>
        <v>0</v>
      </c>
      <c r="AW12" s="766">
        <f t="shared" si="8"/>
        <v>0</v>
      </c>
      <c r="AX12" s="766">
        <f t="shared" si="8"/>
        <v>0</v>
      </c>
      <c r="AY12" s="766">
        <f t="shared" si="8"/>
        <v>0</v>
      </c>
      <c r="AZ12" s="766">
        <f t="shared" si="8"/>
        <v>0</v>
      </c>
      <c r="BA12" s="766">
        <f t="shared" si="8"/>
        <v>0</v>
      </c>
      <c r="BB12" s="766">
        <f t="shared" si="8"/>
        <v>0</v>
      </c>
      <c r="BC12" s="767">
        <f t="shared" si="8"/>
        <v>0</v>
      </c>
      <c r="BD12" s="765">
        <f t="shared" si="8"/>
        <v>0</v>
      </c>
      <c r="BE12" s="766">
        <f t="shared" si="8"/>
        <v>0</v>
      </c>
      <c r="BF12" s="766">
        <f t="shared" si="8"/>
        <v>0</v>
      </c>
      <c r="BG12" s="766">
        <f t="shared" si="8"/>
        <v>0</v>
      </c>
      <c r="BH12" s="766">
        <f t="shared" si="8"/>
        <v>0</v>
      </c>
      <c r="BI12" s="767">
        <f t="shared" si="8"/>
        <v>0</v>
      </c>
      <c r="BJ12" s="765">
        <f t="shared" si="8"/>
        <v>0</v>
      </c>
      <c r="BK12" s="766">
        <f t="shared" si="8"/>
        <v>0</v>
      </c>
      <c r="BL12" s="766">
        <f t="shared" si="8"/>
        <v>0</v>
      </c>
      <c r="BM12" s="766">
        <f t="shared" si="8"/>
        <v>0</v>
      </c>
      <c r="BN12" s="767">
        <f t="shared" si="8"/>
        <v>0</v>
      </c>
      <c r="BO12" s="765">
        <f t="shared" si="8"/>
        <v>0</v>
      </c>
      <c r="BP12" s="766">
        <f t="shared" si="8"/>
        <v>0</v>
      </c>
      <c r="BQ12" s="766">
        <f t="shared" si="8"/>
        <v>0</v>
      </c>
      <c r="BR12" s="766">
        <f t="shared" si="8"/>
        <v>0</v>
      </c>
      <c r="BS12" s="768"/>
      <c r="BT12" s="765">
        <f aca="true" t="shared" si="9" ref="BT12:CP12">SUM(BT4:BT10)</f>
        <v>0</v>
      </c>
      <c r="BU12" s="766">
        <f t="shared" si="9"/>
        <v>0</v>
      </c>
      <c r="BV12" s="766">
        <f t="shared" si="9"/>
        <v>0</v>
      </c>
      <c r="BW12" s="766">
        <f t="shared" si="9"/>
        <v>0</v>
      </c>
      <c r="BX12" s="766">
        <f t="shared" si="9"/>
        <v>0</v>
      </c>
      <c r="BY12" s="766">
        <f t="shared" si="9"/>
        <v>0</v>
      </c>
      <c r="BZ12" s="766">
        <f t="shared" si="9"/>
        <v>0</v>
      </c>
      <c r="CA12" s="767">
        <f t="shared" si="9"/>
        <v>0</v>
      </c>
      <c r="CB12" s="765">
        <f t="shared" si="9"/>
        <v>0</v>
      </c>
      <c r="CC12" s="766">
        <f t="shared" si="9"/>
        <v>0</v>
      </c>
      <c r="CD12" s="767">
        <f t="shared" si="9"/>
        <v>0</v>
      </c>
      <c r="CE12" s="765">
        <f t="shared" si="9"/>
        <v>0</v>
      </c>
      <c r="CF12" s="766">
        <f t="shared" si="9"/>
        <v>0</v>
      </c>
      <c r="CG12" s="766">
        <f t="shared" si="9"/>
        <v>0</v>
      </c>
      <c r="CH12" s="766">
        <f t="shared" si="9"/>
        <v>0</v>
      </c>
      <c r="CI12" s="766">
        <f t="shared" si="9"/>
        <v>0</v>
      </c>
      <c r="CJ12" s="766">
        <f t="shared" si="9"/>
        <v>0</v>
      </c>
      <c r="CK12" s="767">
        <f t="shared" si="9"/>
        <v>0</v>
      </c>
      <c r="CL12" s="769">
        <f t="shared" si="9"/>
        <v>0</v>
      </c>
      <c r="CM12" s="770">
        <f t="shared" si="9"/>
        <v>0</v>
      </c>
      <c r="CN12" s="770">
        <f t="shared" si="9"/>
        <v>0</v>
      </c>
      <c r="CO12" s="770">
        <f t="shared" si="9"/>
        <v>0</v>
      </c>
      <c r="CP12" s="771">
        <f t="shared" si="9"/>
        <v>0</v>
      </c>
      <c r="CQ12" s="765">
        <f aca="true" t="shared" si="10" ref="CQ12:DB12">SUM(CQ4:CQ10)</f>
        <v>0</v>
      </c>
      <c r="CR12" s="766">
        <f t="shared" si="10"/>
        <v>0</v>
      </c>
      <c r="CS12" s="766">
        <f t="shared" si="10"/>
        <v>0</v>
      </c>
      <c r="CT12" s="767">
        <f t="shared" si="10"/>
        <v>0</v>
      </c>
      <c r="CU12" s="769">
        <f t="shared" si="10"/>
        <v>0</v>
      </c>
      <c r="CV12" s="772">
        <f t="shared" si="10"/>
        <v>0</v>
      </c>
      <c r="CW12" s="772">
        <f t="shared" si="10"/>
        <v>0</v>
      </c>
      <c r="CX12" s="773">
        <f t="shared" si="10"/>
        <v>0</v>
      </c>
      <c r="CY12" s="773">
        <f t="shared" si="10"/>
        <v>0</v>
      </c>
      <c r="CZ12" s="773">
        <f t="shared" si="10"/>
        <v>0</v>
      </c>
      <c r="DA12" s="774">
        <f t="shared" si="10"/>
        <v>0</v>
      </c>
      <c r="DB12" s="765">
        <f t="shared" si="10"/>
        <v>0</v>
      </c>
      <c r="DC12" s="564">
        <v>2</v>
      </c>
      <c r="DD12" s="772">
        <f>SUM(DD4:DD10)</f>
        <v>0</v>
      </c>
      <c r="DE12" s="773">
        <f>SUM(DE4:DE10)</f>
        <v>0</v>
      </c>
      <c r="DF12" s="773">
        <f>SUM(DF4:DF10)</f>
        <v>0</v>
      </c>
      <c r="DG12" s="773">
        <f>SUM(DG4:DG10)</f>
        <v>0</v>
      </c>
      <c r="DH12" s="774">
        <f>SUM(DH4:DH10)</f>
        <v>0</v>
      </c>
      <c r="DI12" s="564">
        <f>'表紙'!R131</f>
        <v>0</v>
      </c>
      <c r="DJ12" s="775">
        <f>'表紙'!R132</f>
        <v>0</v>
      </c>
      <c r="DK12" s="772">
        <f>'表紙'!S131</f>
        <v>0</v>
      </c>
      <c r="DL12" s="564">
        <f>'表紙'!S132</f>
        <v>0</v>
      </c>
      <c r="DM12" s="776">
        <f>'表紙'!L131</f>
        <v>0</v>
      </c>
      <c r="DN12" s="775">
        <f>'表紙'!L132</f>
        <v>0</v>
      </c>
      <c r="DO12" s="564">
        <f>'表紙'!M131</f>
        <v>0</v>
      </c>
      <c r="DP12" s="775">
        <f>'表紙'!M132</f>
        <v>0</v>
      </c>
      <c r="DQ12" s="772">
        <f>'表紙'!O131</f>
        <v>0</v>
      </c>
      <c r="DR12" s="564">
        <f>'表紙'!O132</f>
        <v>0</v>
      </c>
      <c r="DS12" s="772">
        <f>'表紙'!P131</f>
        <v>0</v>
      </c>
      <c r="DT12" s="774">
        <f>'表紙'!P132</f>
        <v>0</v>
      </c>
      <c r="DU12" s="564">
        <f>'表紙'!L136</f>
        <v>0</v>
      </c>
      <c r="DV12" s="775">
        <f>'表紙'!L137</f>
        <v>0</v>
      </c>
      <c r="DW12" s="772">
        <f>'表紙'!M136</f>
        <v>0</v>
      </c>
      <c r="DX12" s="777">
        <f>'表紙'!M137</f>
        <v>0</v>
      </c>
      <c r="DY12" s="772">
        <f>'表紙'!N136</f>
        <v>0</v>
      </c>
      <c r="DZ12" s="775">
        <f>'表紙'!N137</f>
        <v>0</v>
      </c>
      <c r="EA12" s="564">
        <f>'表紙'!O136</f>
        <v>0</v>
      </c>
      <c r="EB12" s="775">
        <f>'表紙'!O137</f>
        <v>0</v>
      </c>
      <c r="EC12" s="772">
        <f>'表紙'!P136</f>
        <v>0</v>
      </c>
      <c r="ED12" s="564">
        <f>'表紙'!P137</f>
        <v>0</v>
      </c>
      <c r="EE12" s="772">
        <f>'表紙'!Q136</f>
        <v>0</v>
      </c>
      <c r="EF12" s="775">
        <f>'表紙'!Q137</f>
        <v>0</v>
      </c>
      <c r="EG12" s="564">
        <f>'表紙'!R136</f>
        <v>0</v>
      </c>
      <c r="EH12" s="775">
        <f>'表紙'!R137</f>
        <v>0</v>
      </c>
      <c r="EI12" s="772">
        <f>'表紙'!S136</f>
        <v>0</v>
      </c>
      <c r="EJ12" s="564">
        <f>'表紙'!S137</f>
        <v>0</v>
      </c>
      <c r="EK12" s="772">
        <f>'表紙'!T136</f>
        <v>0</v>
      </c>
      <c r="EL12" s="774">
        <f>'表紙'!T137</f>
        <v>0</v>
      </c>
      <c r="EM12" s="772">
        <f>'表紙'!L141</f>
        <v>0</v>
      </c>
      <c r="EN12" s="774">
        <f>'表紙'!L142</f>
        <v>0</v>
      </c>
      <c r="EO12" s="564">
        <f>'表紙'!M141</f>
        <v>0</v>
      </c>
      <c r="EP12" s="775">
        <f>'表紙'!M142</f>
        <v>0</v>
      </c>
      <c r="EQ12" s="772">
        <f>'表紙'!N141</f>
        <v>0</v>
      </c>
      <c r="ER12" s="564">
        <f>'表紙'!N142</f>
        <v>0</v>
      </c>
      <c r="ES12" s="772">
        <f>'表紙'!O141</f>
        <v>0</v>
      </c>
      <c r="ET12" s="775">
        <f>'表紙'!O142</f>
        <v>0</v>
      </c>
      <c r="EU12" s="564">
        <f>'表紙'!P141</f>
        <v>0</v>
      </c>
      <c r="EV12" s="778">
        <f>'表紙'!P142</f>
        <v>0</v>
      </c>
      <c r="EW12" s="772">
        <f>'表紙'!Q141</f>
        <v>0</v>
      </c>
      <c r="EX12" s="779">
        <f>'表紙'!Q142</f>
        <v>0</v>
      </c>
      <c r="EY12" s="772">
        <f>'表紙'!R141</f>
        <v>0</v>
      </c>
      <c r="EZ12" s="775">
        <f>'表紙'!R142</f>
        <v>0</v>
      </c>
      <c r="FA12" s="772">
        <f>'表紙'!S141</f>
        <v>0</v>
      </c>
      <c r="FB12" s="775">
        <f>'表紙'!S142</f>
        <v>0</v>
      </c>
      <c r="FC12" s="772">
        <f>'表紙'!T141</f>
        <v>0</v>
      </c>
      <c r="FD12" s="775">
        <f>'表紙'!T142</f>
        <v>0</v>
      </c>
      <c r="FE12" s="772">
        <f>'表紙'!U141</f>
        <v>0</v>
      </c>
      <c r="FF12" s="778">
        <f>'表紙'!U142</f>
        <v>0</v>
      </c>
      <c r="FG12" s="776">
        <f>'表紙'!L146</f>
        <v>0</v>
      </c>
      <c r="FH12" s="774">
        <f>'表紙'!L147</f>
        <v>0</v>
      </c>
      <c r="FI12" s="776">
        <f>'表紙'!M146</f>
        <v>0</v>
      </c>
      <c r="FJ12" s="775">
        <f>'表紙'!M147</f>
        <v>0</v>
      </c>
      <c r="FK12" s="772">
        <f>'表紙'!N146</f>
        <v>0</v>
      </c>
      <c r="FL12" s="775">
        <f>'表紙'!N147</f>
        <v>0</v>
      </c>
      <c r="FM12" s="772">
        <f>'表紙'!O146</f>
        <v>0</v>
      </c>
      <c r="FN12" s="775">
        <f>'表紙'!O147</f>
        <v>0</v>
      </c>
      <c r="FO12" s="772">
        <f>'表紙'!P146</f>
        <v>0</v>
      </c>
      <c r="FP12" s="775">
        <f>'表紙'!P147</f>
        <v>0</v>
      </c>
      <c r="FQ12" s="772">
        <f>'表紙'!Q146</f>
        <v>0</v>
      </c>
      <c r="FR12" s="775">
        <f>'表紙'!Q147</f>
        <v>0</v>
      </c>
      <c r="FS12" s="772">
        <f>'表紙'!R146</f>
        <v>0</v>
      </c>
      <c r="FT12" s="775">
        <f>'表紙'!R147</f>
        <v>0</v>
      </c>
      <c r="FU12" s="772">
        <f>'表紙'!S146</f>
        <v>0</v>
      </c>
      <c r="FV12" s="775">
        <f>'表紙'!S147</f>
        <v>0</v>
      </c>
      <c r="FW12" s="772">
        <f>'表紙'!T146</f>
        <v>0</v>
      </c>
      <c r="FX12" s="775">
        <f>'表紙'!T147</f>
        <v>0</v>
      </c>
      <c r="FY12" s="772">
        <f>'表紙'!U146</f>
        <v>0</v>
      </c>
      <c r="FZ12" s="774">
        <f>'表紙'!U147</f>
        <v>0</v>
      </c>
    </row>
    <row r="17" ht="13.5">
      <c r="CH17" s="195" t="s">
        <v>539</v>
      </c>
    </row>
    <row r="18" ht="13.5">
      <c r="CW18" s="195">
        <f>SUM(CW7:DA7)</f>
        <v>0</v>
      </c>
    </row>
    <row r="19" ht="13.5">
      <c r="CW19" s="195">
        <f>SUM(CW8:DA8)</f>
        <v>0</v>
      </c>
    </row>
    <row r="20" ht="13.5">
      <c r="CW20" s="548">
        <f>SUM(CW9:DA9)</f>
        <v>0</v>
      </c>
    </row>
    <row r="21" ht="13.5">
      <c r="CW21" s="195">
        <f>SUM(CW10:DA10)</f>
        <v>0</v>
      </c>
    </row>
  </sheetData>
  <sheetProtection/>
  <mergeCells count="67">
    <mergeCell ref="A2:A3"/>
    <mergeCell ref="B2:B3"/>
    <mergeCell ref="CE1:CK1"/>
    <mergeCell ref="Y1:CD1"/>
    <mergeCell ref="H1:X1"/>
    <mergeCell ref="X2:X3"/>
    <mergeCell ref="AE2:AM2"/>
    <mergeCell ref="AN2:AU2"/>
    <mergeCell ref="BT2:CD2"/>
    <mergeCell ref="BJ2:BN2"/>
    <mergeCell ref="E2:E3"/>
    <mergeCell ref="C2:D3"/>
    <mergeCell ref="FE2:FF2"/>
    <mergeCell ref="ES2:ET2"/>
    <mergeCell ref="BO2:BS2"/>
    <mergeCell ref="DK2:DL2"/>
    <mergeCell ref="DQ2:DR2"/>
    <mergeCell ref="AV2:BI2"/>
    <mergeCell ref="EU2:EV2"/>
    <mergeCell ref="H2:H3"/>
    <mergeCell ref="FY2:FZ2"/>
    <mergeCell ref="FS2:FT2"/>
    <mergeCell ref="FU2:FV2"/>
    <mergeCell ref="DO2:DP2"/>
    <mergeCell ref="F2:F3"/>
    <mergeCell ref="FW2:FX2"/>
    <mergeCell ref="FM2:FN2"/>
    <mergeCell ref="FO2:FP2"/>
    <mergeCell ref="EO2:EP2"/>
    <mergeCell ref="I2:Q2"/>
    <mergeCell ref="FQ2:FR2"/>
    <mergeCell ref="FG2:FH2"/>
    <mergeCell ref="FI2:FJ2"/>
    <mergeCell ref="DI2:DJ2"/>
    <mergeCell ref="DS2:DT2"/>
    <mergeCell ref="DM2:DN2"/>
    <mergeCell ref="FK2:FL2"/>
    <mergeCell ref="FA2:FB2"/>
    <mergeCell ref="FC2:FD2"/>
    <mergeCell ref="DY2:DZ2"/>
    <mergeCell ref="EA2:EB2"/>
    <mergeCell ref="EI2:EJ2"/>
    <mergeCell ref="EW2:EX2"/>
    <mergeCell ref="EM2:EN2"/>
    <mergeCell ref="EM1:FF1"/>
    <mergeCell ref="EK2:EL2"/>
    <mergeCell ref="EQ2:ER2"/>
    <mergeCell ref="EY2:EZ2"/>
    <mergeCell ref="DM1:DP1"/>
    <mergeCell ref="DQ1:DT1"/>
    <mergeCell ref="DU2:DV2"/>
    <mergeCell ref="DW2:DX2"/>
    <mergeCell ref="FG1:FZ1"/>
    <mergeCell ref="DI1:DL1"/>
    <mergeCell ref="EC2:ED2"/>
    <mergeCell ref="EE2:EF2"/>
    <mergeCell ref="EG2:EH2"/>
    <mergeCell ref="DU1:EL1"/>
    <mergeCell ref="CL1:CP2"/>
    <mergeCell ref="CQ1:CT2"/>
    <mergeCell ref="CU1:DH1"/>
    <mergeCell ref="CU2:DA2"/>
    <mergeCell ref="DB2:DH2"/>
    <mergeCell ref="G2:G3"/>
    <mergeCell ref="R2:W2"/>
    <mergeCell ref="Y2:AD2"/>
    <mergeCell ref="CE2:CK2"/>
  </mergeCells>
  <printOptions horizontalCentered="1"/>
  <pageMargins left="0.7086614173228347" right="0.7086614173228347" top="0.7480314960629921" bottom="0.7480314960629921" header="0.31496062992125984" footer="0.31496062992125984"/>
  <pageSetup fitToWidth="4" horizontalDpi="600" verticalDpi="600" orientation="landscape" paperSize="8" scale="68" r:id="rId2"/>
  <colBreaks count="3" manualBreakCount="3">
    <brk id="47" max="11" man="1"/>
    <brk id="89" max="11" man="1"/>
    <brk id="142" max="1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大西孝志</dc:creator>
  <cp:keywords/>
  <dc:description/>
  <cp:lastModifiedBy>林部＿直人（特別支援教育指導係）</cp:lastModifiedBy>
  <cp:lastPrinted>2022-06-10T08:51:14Z</cp:lastPrinted>
  <dcterms:created xsi:type="dcterms:W3CDTF">2009-02-05T08:16:56Z</dcterms:created>
  <dcterms:modified xsi:type="dcterms:W3CDTF">2022-06-13T08:57:00Z</dcterms:modified>
  <cp:category/>
  <cp:version/>
  <cp:contentType/>
  <cp:contentStatus/>
</cp:coreProperties>
</file>